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531bf50bd69b463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48" yWindow="-48" windowWidth="11880" windowHeight="9972"/>
  </bookViews>
  <sheets>
    <sheet name="NTM" sheetId="1" r:id="rId1"/>
  </sheets>
  <definedNames>
    <definedName name="_xlnm._FilterDatabase" localSheetId="0" hidden="1">NTM!$A$8:$WWS$115</definedName>
    <definedName name="_xlnm.Print_Area" localSheetId="0">NTM!$A$1:$AE$116</definedName>
    <definedName name="_xlnm.Print_Titles" localSheetId="0">NTM!$5:$8</definedName>
  </definedNames>
  <calcPr calcId="144525"/>
</workbook>
</file>

<file path=xl/calcChain.xml><?xml version="1.0" encoding="utf-8"?>
<calcChain xmlns="http://schemas.openxmlformats.org/spreadsheetml/2006/main">
  <c r="U69" i="1" l="1"/>
  <c r="V69" i="1"/>
  <c r="W115" i="1"/>
  <c r="W114" i="1"/>
  <c r="W110" i="1"/>
  <c r="W109" i="1"/>
  <c r="W106" i="1"/>
  <c r="W102" i="1"/>
  <c r="W104" i="1"/>
  <c r="W99" i="1"/>
  <c r="W98" i="1"/>
  <c r="W94" i="1"/>
  <c r="W93" i="1"/>
  <c r="W91" i="1"/>
  <c r="W90" i="1"/>
  <c r="W87" i="1"/>
  <c r="W84" i="1"/>
  <c r="W83" i="1"/>
  <c r="W78" i="1"/>
  <c r="W75" i="1"/>
  <c r="W74" i="1"/>
  <c r="W71" i="1"/>
  <c r="W63" i="1"/>
  <c r="W62" i="1" s="1"/>
  <c r="W67" i="1"/>
  <c r="W66" i="1"/>
  <c r="W61" i="1"/>
  <c r="W58" i="1"/>
  <c r="W56" i="1"/>
  <c r="W53" i="1"/>
  <c r="W52" i="1"/>
  <c r="W50" i="1"/>
  <c r="W49" i="1"/>
  <c r="W45" i="1"/>
  <c r="W44" i="1"/>
  <c r="W41" i="1"/>
  <c r="W40" i="1"/>
  <c r="W38" i="1"/>
  <c r="W37" i="1"/>
  <c r="W34" i="1"/>
  <c r="W33" i="1"/>
  <c r="W31" i="1"/>
  <c r="W30" i="1"/>
  <c r="W29" i="1"/>
  <c r="W25" i="1"/>
  <c r="W23" i="1"/>
  <c r="W21" i="1"/>
  <c r="W18" i="1"/>
  <c r="W17" i="1"/>
  <c r="W16" i="1"/>
  <c r="W14" i="1"/>
  <c r="M62" i="1"/>
  <c r="O62" i="1"/>
  <c r="P62" i="1"/>
  <c r="Q62" i="1"/>
  <c r="S62" i="1"/>
  <c r="T62" i="1"/>
  <c r="U62" i="1"/>
  <c r="V62" i="1"/>
  <c r="X62" i="1"/>
  <c r="Y62" i="1"/>
  <c r="Z62" i="1"/>
  <c r="Z59" i="1" l="1"/>
  <c r="W59" i="1" s="1"/>
  <c r="R50" i="1" l="1"/>
  <c r="AQ63" i="1" l="1"/>
  <c r="AK63" i="1"/>
  <c r="AE63" i="1"/>
  <c r="R63" i="1"/>
  <c r="R62" i="1" l="1"/>
  <c r="N63" i="1"/>
  <c r="N62" i="1" s="1"/>
  <c r="AA63" i="1"/>
  <c r="AA62" i="1" s="1"/>
  <c r="AL63" i="1"/>
  <c r="AM63" i="1" s="1"/>
  <c r="AG62" i="1" l="1"/>
  <c r="AG63" i="1"/>
  <c r="O24" i="1"/>
  <c r="P24" i="1"/>
  <c r="Q24" i="1"/>
  <c r="S24" i="1"/>
  <c r="T24" i="1"/>
  <c r="U24" i="1"/>
  <c r="V24" i="1"/>
  <c r="X24" i="1"/>
  <c r="Y24" i="1"/>
  <c r="Z24" i="1"/>
  <c r="M24" i="1"/>
  <c r="AQ25" i="1"/>
  <c r="AK25" i="1"/>
  <c r="AL25" i="1" s="1"/>
  <c r="AM25" i="1" s="1"/>
  <c r="AI25" i="1"/>
  <c r="AE25" i="1"/>
  <c r="R25" i="1"/>
  <c r="N25" i="1" s="1"/>
  <c r="N24" i="1" s="1"/>
  <c r="AA25" i="1"/>
  <c r="AA24" i="1" s="1"/>
  <c r="S103" i="1"/>
  <c r="T103" i="1"/>
  <c r="U103" i="1"/>
  <c r="V103" i="1"/>
  <c r="S101" i="1"/>
  <c r="T101" i="1"/>
  <c r="U101" i="1"/>
  <c r="V101" i="1"/>
  <c r="O97" i="1"/>
  <c r="O96" i="1" s="1"/>
  <c r="P97" i="1"/>
  <c r="P96" i="1" s="1"/>
  <c r="Q97" i="1"/>
  <c r="Q96" i="1" s="1"/>
  <c r="S97" i="1"/>
  <c r="S96" i="1" s="1"/>
  <c r="T97" i="1"/>
  <c r="T96" i="1" s="1"/>
  <c r="U97" i="1"/>
  <c r="U96" i="1" s="1"/>
  <c r="V97" i="1"/>
  <c r="V96" i="1" s="1"/>
  <c r="S92" i="1"/>
  <c r="T92" i="1"/>
  <c r="U92" i="1"/>
  <c r="V92" i="1"/>
  <c r="S89" i="1"/>
  <c r="T89" i="1"/>
  <c r="U89" i="1"/>
  <c r="V89" i="1"/>
  <c r="S86" i="1"/>
  <c r="S85" i="1" s="1"/>
  <c r="T86" i="1"/>
  <c r="T85" i="1" s="1"/>
  <c r="U86" i="1"/>
  <c r="U85" i="1" s="1"/>
  <c r="V86" i="1"/>
  <c r="V85" i="1" s="1"/>
  <c r="S82" i="1"/>
  <c r="S81" i="1" s="1"/>
  <c r="T82" i="1"/>
  <c r="T81" i="1" s="1"/>
  <c r="U82" i="1"/>
  <c r="U81" i="1" s="1"/>
  <c r="V82" i="1"/>
  <c r="V81" i="1" s="1"/>
  <c r="S77" i="1"/>
  <c r="S76" i="1" s="1"/>
  <c r="T77" i="1"/>
  <c r="T76" i="1" s="1"/>
  <c r="U77" i="1"/>
  <c r="U76" i="1" s="1"/>
  <c r="V77" i="1"/>
  <c r="V76" i="1" s="1"/>
  <c r="S73" i="1"/>
  <c r="S72" i="1" s="1"/>
  <c r="T73" i="1"/>
  <c r="T72" i="1" s="1"/>
  <c r="U73" i="1"/>
  <c r="U72" i="1" s="1"/>
  <c r="V73" i="1"/>
  <c r="V72" i="1" s="1"/>
  <c r="O48" i="1"/>
  <c r="P48" i="1"/>
  <c r="Q48" i="1"/>
  <c r="S48" i="1"/>
  <c r="T48" i="1"/>
  <c r="U48" i="1"/>
  <c r="V48" i="1"/>
  <c r="S43" i="1"/>
  <c r="S42" i="1" s="1"/>
  <c r="T43" i="1"/>
  <c r="T42" i="1" s="1"/>
  <c r="U43" i="1"/>
  <c r="U42" i="1" s="1"/>
  <c r="V43" i="1"/>
  <c r="V42" i="1" s="1"/>
  <c r="S39" i="1"/>
  <c r="T39" i="1"/>
  <c r="U39" i="1"/>
  <c r="V39" i="1"/>
  <c r="O36" i="1"/>
  <c r="P36" i="1"/>
  <c r="Q36" i="1"/>
  <c r="S36" i="1"/>
  <c r="T36" i="1"/>
  <c r="U36" i="1"/>
  <c r="U35" i="1" s="1"/>
  <c r="V36" i="1"/>
  <c r="S32" i="1"/>
  <c r="T32" i="1"/>
  <c r="U32" i="1"/>
  <c r="V32" i="1"/>
  <c r="O28" i="1"/>
  <c r="P28" i="1"/>
  <c r="Q28" i="1"/>
  <c r="S28" i="1"/>
  <c r="T28" i="1"/>
  <c r="U28" i="1"/>
  <c r="V28" i="1"/>
  <c r="V27" i="1" s="1"/>
  <c r="S22" i="1"/>
  <c r="T22" i="1"/>
  <c r="U22" i="1"/>
  <c r="V22" i="1"/>
  <c r="P20" i="1"/>
  <c r="Q20" i="1"/>
  <c r="S20" i="1"/>
  <c r="T20" i="1"/>
  <c r="U20" i="1"/>
  <c r="V20" i="1"/>
  <c r="O15" i="1"/>
  <c r="P15" i="1"/>
  <c r="Q15" i="1"/>
  <c r="S15" i="1"/>
  <c r="T15" i="1"/>
  <c r="U15" i="1"/>
  <c r="V15" i="1"/>
  <c r="O13" i="1"/>
  <c r="P13" i="1"/>
  <c r="Q13" i="1"/>
  <c r="S13" i="1"/>
  <c r="T13" i="1"/>
  <c r="U13" i="1"/>
  <c r="V13" i="1"/>
  <c r="S113" i="1"/>
  <c r="S112" i="1" s="1"/>
  <c r="S111" i="1" s="1"/>
  <c r="T113" i="1"/>
  <c r="T112" i="1" s="1"/>
  <c r="T111" i="1" s="1"/>
  <c r="U113" i="1"/>
  <c r="U112" i="1" s="1"/>
  <c r="U111" i="1" s="1"/>
  <c r="V113" i="1"/>
  <c r="S108" i="1"/>
  <c r="S107" i="1" s="1"/>
  <c r="T108" i="1"/>
  <c r="T107" i="1" s="1"/>
  <c r="U108" i="1"/>
  <c r="U107" i="1" s="1"/>
  <c r="V108" i="1"/>
  <c r="V107" i="1" s="1"/>
  <c r="S105" i="1"/>
  <c r="T105" i="1"/>
  <c r="U105" i="1"/>
  <c r="V105" i="1"/>
  <c r="W24" i="1"/>
  <c r="S88" i="1"/>
  <c r="U88" i="1"/>
  <c r="X48" i="1"/>
  <c r="Y48" i="1"/>
  <c r="Z48" i="1"/>
  <c r="M48" i="1"/>
  <c r="AA50" i="1"/>
  <c r="AG50" i="1" s="1"/>
  <c r="I50" i="1"/>
  <c r="R115" i="1"/>
  <c r="R114" i="1"/>
  <c r="R110" i="1"/>
  <c r="R109" i="1"/>
  <c r="R106" i="1"/>
  <c r="R105" i="1" s="1"/>
  <c r="R104" i="1"/>
  <c r="R102" i="1"/>
  <c r="R99" i="1"/>
  <c r="R98" i="1"/>
  <c r="R94" i="1"/>
  <c r="R93" i="1"/>
  <c r="N93" i="1" s="1"/>
  <c r="R91" i="1"/>
  <c r="AA91" i="1" s="1"/>
  <c r="R90" i="1"/>
  <c r="R87" i="1"/>
  <c r="R84" i="1"/>
  <c r="R83" i="1"/>
  <c r="R78" i="1"/>
  <c r="AA78" i="1" s="1"/>
  <c r="AA77" i="1" s="1"/>
  <c r="AA76" i="1" s="1"/>
  <c r="R75" i="1"/>
  <c r="R74" i="1"/>
  <c r="R71" i="1"/>
  <c r="N71" i="1" s="1"/>
  <c r="N70" i="1" s="1"/>
  <c r="N69" i="1" s="1"/>
  <c r="R67" i="1"/>
  <c r="R66" i="1"/>
  <c r="R61" i="1"/>
  <c r="N61" i="1" s="1"/>
  <c r="N60" i="1" s="1"/>
  <c r="R59" i="1"/>
  <c r="R58" i="1"/>
  <c r="N58" i="1" s="1"/>
  <c r="R56" i="1"/>
  <c r="R53" i="1"/>
  <c r="R52" i="1"/>
  <c r="R49" i="1"/>
  <c r="AA49" i="1" s="1"/>
  <c r="AA48" i="1" s="1"/>
  <c r="R45" i="1"/>
  <c r="N45" i="1" s="1"/>
  <c r="R44" i="1"/>
  <c r="R41" i="1"/>
  <c r="R40" i="1"/>
  <c r="R38" i="1"/>
  <c r="N38" i="1" s="1"/>
  <c r="R37" i="1"/>
  <c r="AA37" i="1" s="1"/>
  <c r="R34" i="1"/>
  <c r="R33" i="1"/>
  <c r="N33" i="1" s="1"/>
  <c r="R31" i="1"/>
  <c r="N31" i="1" s="1"/>
  <c r="R30" i="1"/>
  <c r="AA30" i="1" s="1"/>
  <c r="R29" i="1"/>
  <c r="R23" i="1"/>
  <c r="AA23" i="1" s="1"/>
  <c r="AA22" i="1" s="1"/>
  <c r="R21" i="1"/>
  <c r="R18" i="1"/>
  <c r="R17" i="1"/>
  <c r="R16" i="1"/>
  <c r="R14" i="1"/>
  <c r="R103" i="1"/>
  <c r="R97" i="1"/>
  <c r="U65" i="1"/>
  <c r="U64" i="1" s="1"/>
  <c r="V65" i="1"/>
  <c r="V64" i="1" s="1"/>
  <c r="U60" i="1"/>
  <c r="V60" i="1"/>
  <c r="U57" i="1"/>
  <c r="V57" i="1"/>
  <c r="U55" i="1"/>
  <c r="V55" i="1"/>
  <c r="U51" i="1"/>
  <c r="U47" i="1" s="1"/>
  <c r="V51" i="1"/>
  <c r="O20" i="1"/>
  <c r="M20" i="1"/>
  <c r="M22" i="1"/>
  <c r="X20" i="1"/>
  <c r="Y20" i="1"/>
  <c r="Z20" i="1"/>
  <c r="N44" i="1"/>
  <c r="N52" i="1"/>
  <c r="N53" i="1"/>
  <c r="N115" i="1"/>
  <c r="N74" i="1"/>
  <c r="N75" i="1"/>
  <c r="O22" i="1"/>
  <c r="O32" i="1"/>
  <c r="O39" i="1"/>
  <c r="O43" i="1"/>
  <c r="O42" i="1" s="1"/>
  <c r="O51" i="1"/>
  <c r="O47" i="1" s="1"/>
  <c r="O55" i="1"/>
  <c r="O57" i="1"/>
  <c r="O60" i="1"/>
  <c r="O65" i="1"/>
  <c r="O64" i="1" s="1"/>
  <c r="O70" i="1"/>
  <c r="O69" i="1" s="1"/>
  <c r="O113" i="1"/>
  <c r="O112" i="1" s="1"/>
  <c r="O111" i="1" s="1"/>
  <c r="O73" i="1"/>
  <c r="O72" i="1" s="1"/>
  <c r="O77" i="1"/>
  <c r="O76" i="1" s="1"/>
  <c r="P22" i="1"/>
  <c r="P19" i="1" s="1"/>
  <c r="P32" i="1"/>
  <c r="P27" i="1"/>
  <c r="P39" i="1"/>
  <c r="P43" i="1"/>
  <c r="P42" i="1" s="1"/>
  <c r="P51" i="1"/>
  <c r="P47" i="1" s="1"/>
  <c r="P55" i="1"/>
  <c r="P57" i="1"/>
  <c r="P60" i="1"/>
  <c r="P65" i="1"/>
  <c r="P64" i="1" s="1"/>
  <c r="P70" i="1"/>
  <c r="P69" i="1" s="1"/>
  <c r="P113" i="1"/>
  <c r="P73" i="1"/>
  <c r="P72" i="1" s="1"/>
  <c r="P77" i="1"/>
  <c r="P76" i="1" s="1"/>
  <c r="Q22" i="1"/>
  <c r="Q32" i="1"/>
  <c r="Q39" i="1"/>
  <c r="Q35" i="1" s="1"/>
  <c r="Q43" i="1"/>
  <c r="Q42" i="1" s="1"/>
  <c r="Q51" i="1"/>
  <c r="Q47" i="1" s="1"/>
  <c r="Q55" i="1"/>
  <c r="Q57" i="1"/>
  <c r="Q60" i="1"/>
  <c r="Q65" i="1"/>
  <c r="Q64" i="1" s="1"/>
  <c r="Q70" i="1"/>
  <c r="Q69" i="1" s="1"/>
  <c r="Q113" i="1"/>
  <c r="Q112" i="1" s="1"/>
  <c r="Q111" i="1" s="1"/>
  <c r="Q73" i="1"/>
  <c r="Q72" i="1" s="1"/>
  <c r="Q77" i="1"/>
  <c r="Q76" i="1" s="1"/>
  <c r="R51" i="1"/>
  <c r="R55" i="1"/>
  <c r="R65" i="1"/>
  <c r="R70" i="1"/>
  <c r="R69" i="1" s="1"/>
  <c r="S51" i="1"/>
  <c r="S55" i="1"/>
  <c r="S57" i="1"/>
  <c r="S60" i="1"/>
  <c r="S65" i="1"/>
  <c r="S64" i="1" s="1"/>
  <c r="S70" i="1"/>
  <c r="S69" i="1" s="1"/>
  <c r="T51" i="1"/>
  <c r="T55" i="1"/>
  <c r="T57" i="1"/>
  <c r="T60" i="1"/>
  <c r="T65" i="1"/>
  <c r="T64" i="1" s="1"/>
  <c r="T70" i="1"/>
  <c r="T69" i="1" s="1"/>
  <c r="AA17" i="1"/>
  <c r="AA18" i="1"/>
  <c r="AA14" i="1"/>
  <c r="AA29" i="1"/>
  <c r="AA31" i="1"/>
  <c r="AA33" i="1"/>
  <c r="AA38" i="1"/>
  <c r="AA41" i="1"/>
  <c r="AA44" i="1"/>
  <c r="AA52" i="1"/>
  <c r="AA53" i="1"/>
  <c r="AA56" i="1"/>
  <c r="AA55" i="1" s="1"/>
  <c r="AA58" i="1"/>
  <c r="AA66" i="1"/>
  <c r="AA71" i="1"/>
  <c r="AA70" i="1" s="1"/>
  <c r="AA69" i="1" s="1"/>
  <c r="AA115" i="1"/>
  <c r="AA74" i="1"/>
  <c r="AA75" i="1"/>
  <c r="X22" i="1"/>
  <c r="X13" i="1"/>
  <c r="X15" i="1"/>
  <c r="X28" i="1"/>
  <c r="X27" i="1" s="1"/>
  <c r="X32" i="1"/>
  <c r="X36" i="1"/>
  <c r="X35" i="1" s="1"/>
  <c r="X39" i="1"/>
  <c r="X43" i="1"/>
  <c r="X42" i="1" s="1"/>
  <c r="X51" i="1"/>
  <c r="X47" i="1"/>
  <c r="X55" i="1"/>
  <c r="X57" i="1"/>
  <c r="X60" i="1"/>
  <c r="X65" i="1"/>
  <c r="X64" i="1" s="1"/>
  <c r="X70" i="1"/>
  <c r="X69" i="1" s="1"/>
  <c r="X113" i="1"/>
  <c r="X112" i="1" s="1"/>
  <c r="X111" i="1" s="1"/>
  <c r="X73" i="1"/>
  <c r="X72" i="1" s="1"/>
  <c r="X77" i="1"/>
  <c r="X76" i="1" s="1"/>
  <c r="Y22" i="1"/>
  <c r="Y13" i="1"/>
  <c r="Y15" i="1"/>
  <c r="Y28" i="1"/>
  <c r="Y27" i="1" s="1"/>
  <c r="Y32" i="1"/>
  <c r="Y36" i="1"/>
  <c r="Y39" i="1"/>
  <c r="Y43" i="1"/>
  <c r="Y42" i="1" s="1"/>
  <c r="Y51" i="1"/>
  <c r="Y47" i="1" s="1"/>
  <c r="Y55" i="1"/>
  <c r="Y57" i="1"/>
  <c r="Y60" i="1"/>
  <c r="Y65" i="1"/>
  <c r="Y64" i="1" s="1"/>
  <c r="Y70" i="1"/>
  <c r="Y69" i="1" s="1"/>
  <c r="Y113" i="1"/>
  <c r="Y112" i="1" s="1"/>
  <c r="Y111" i="1" s="1"/>
  <c r="Y73" i="1"/>
  <c r="Y72" i="1" s="1"/>
  <c r="Y77" i="1"/>
  <c r="Y76" i="1" s="1"/>
  <c r="Z22" i="1"/>
  <c r="Z13" i="1"/>
  <c r="Z15" i="1"/>
  <c r="Z28" i="1"/>
  <c r="Z27" i="1" s="1"/>
  <c r="Z32" i="1"/>
  <c r="Z36" i="1"/>
  <c r="Z39" i="1"/>
  <c r="Z43" i="1"/>
  <c r="Z42" i="1" s="1"/>
  <c r="Z51" i="1"/>
  <c r="Z47" i="1" s="1"/>
  <c r="Z55" i="1"/>
  <c r="Z57" i="1"/>
  <c r="Z60" i="1"/>
  <c r="Z65" i="1"/>
  <c r="Z64" i="1" s="1"/>
  <c r="Z70" i="1"/>
  <c r="Z69" i="1" s="1"/>
  <c r="Z113" i="1"/>
  <c r="Z112" i="1" s="1"/>
  <c r="Z111" i="1" s="1"/>
  <c r="Z73" i="1"/>
  <c r="Z72" i="1" s="1"/>
  <c r="Z77" i="1"/>
  <c r="Z76" i="1" s="1"/>
  <c r="M13" i="1"/>
  <c r="M15" i="1"/>
  <c r="M28" i="1"/>
  <c r="M32" i="1"/>
  <c r="M36" i="1"/>
  <c r="M39" i="1"/>
  <c r="M43" i="1"/>
  <c r="M42" i="1" s="1"/>
  <c r="M51" i="1"/>
  <c r="M55" i="1"/>
  <c r="M57" i="1"/>
  <c r="M60" i="1"/>
  <c r="M65" i="1"/>
  <c r="M64" i="1" s="1"/>
  <c r="M70" i="1"/>
  <c r="M69" i="1" s="1"/>
  <c r="M113" i="1"/>
  <c r="M73" i="1"/>
  <c r="M72" i="1" s="1"/>
  <c r="M77" i="1"/>
  <c r="M76" i="1" s="1"/>
  <c r="K13" i="1"/>
  <c r="J13" i="1"/>
  <c r="I13" i="1"/>
  <c r="H13" i="1"/>
  <c r="N110" i="1"/>
  <c r="N109" i="1"/>
  <c r="N104" i="1"/>
  <c r="N102" i="1"/>
  <c r="N101" i="1" s="1"/>
  <c r="N99" i="1"/>
  <c r="N98" i="1"/>
  <c r="N90" i="1"/>
  <c r="N84" i="1"/>
  <c r="N83" i="1"/>
  <c r="N82" i="1" s="1"/>
  <c r="N81" i="1" s="1"/>
  <c r="P112" i="1"/>
  <c r="P111" i="1" s="1"/>
  <c r="AE112" i="1"/>
  <c r="AE111" i="1" s="1"/>
  <c r="AD112" i="1"/>
  <c r="AD111" i="1" s="1"/>
  <c r="AC112" i="1"/>
  <c r="AC111" i="1" s="1"/>
  <c r="K112" i="1"/>
  <c r="K111" i="1" s="1"/>
  <c r="J112" i="1"/>
  <c r="J111" i="1" s="1"/>
  <c r="I112" i="1"/>
  <c r="I111" i="1" s="1"/>
  <c r="H112" i="1"/>
  <c r="H111" i="1" s="1"/>
  <c r="O82" i="1"/>
  <c r="O81" i="1" s="1"/>
  <c r="O86" i="1"/>
  <c r="O85" i="1" s="1"/>
  <c r="O89" i="1"/>
  <c r="O88" i="1" s="1"/>
  <c r="O92" i="1"/>
  <c r="P82" i="1"/>
  <c r="P81" i="1" s="1"/>
  <c r="P86" i="1"/>
  <c r="P85" i="1" s="1"/>
  <c r="P89" i="1"/>
  <c r="P92" i="1"/>
  <c r="Q82" i="1"/>
  <c r="Q81" i="1" s="1"/>
  <c r="Q86" i="1"/>
  <c r="Q85" i="1" s="1"/>
  <c r="Q89" i="1"/>
  <c r="Q88" i="1" s="1"/>
  <c r="Q92" i="1"/>
  <c r="R82" i="1"/>
  <c r="AA83" i="1"/>
  <c r="AA84" i="1"/>
  <c r="AA90" i="1"/>
  <c r="AA93" i="1"/>
  <c r="X82" i="1"/>
  <c r="X81" i="1" s="1"/>
  <c r="X86" i="1"/>
  <c r="X85" i="1" s="1"/>
  <c r="X89" i="1"/>
  <c r="X92" i="1"/>
  <c r="Y82" i="1"/>
  <c r="Y81" i="1" s="1"/>
  <c r="Y86" i="1"/>
  <c r="Y85" i="1" s="1"/>
  <c r="Y89" i="1"/>
  <c r="Y92" i="1"/>
  <c r="Z82" i="1"/>
  <c r="Z81" i="1" s="1"/>
  <c r="Z86" i="1"/>
  <c r="Z85" i="1" s="1"/>
  <c r="Z89" i="1"/>
  <c r="Z92" i="1"/>
  <c r="Z88" i="1" s="1"/>
  <c r="M82" i="1"/>
  <c r="M81" i="1" s="1"/>
  <c r="M86" i="1"/>
  <c r="M85" i="1" s="1"/>
  <c r="M89" i="1"/>
  <c r="M92" i="1"/>
  <c r="M97" i="1"/>
  <c r="M96" i="1" s="1"/>
  <c r="M101" i="1"/>
  <c r="M103" i="1"/>
  <c r="M105" i="1"/>
  <c r="M108" i="1"/>
  <c r="M107" i="1" s="1"/>
  <c r="AE85" i="1"/>
  <c r="AD85" i="1"/>
  <c r="AC85" i="1"/>
  <c r="K85" i="1"/>
  <c r="J85" i="1"/>
  <c r="I85" i="1"/>
  <c r="H85" i="1"/>
  <c r="AA98" i="1"/>
  <c r="AA99" i="1"/>
  <c r="AA102" i="1"/>
  <c r="AA101" i="1" s="1"/>
  <c r="AA104" i="1"/>
  <c r="AA109" i="1"/>
  <c r="AA110" i="1"/>
  <c r="K51" i="1"/>
  <c r="K48" i="1" s="1"/>
  <c r="J51" i="1"/>
  <c r="J48" i="1" s="1"/>
  <c r="I51" i="1"/>
  <c r="H51" i="1"/>
  <c r="H48" i="1" s="1"/>
  <c r="O101" i="1"/>
  <c r="O103" i="1"/>
  <c r="O105" i="1"/>
  <c r="O108" i="1"/>
  <c r="O107" i="1" s="1"/>
  <c r="P101" i="1"/>
  <c r="P103" i="1"/>
  <c r="P105" i="1"/>
  <c r="P100" i="1" s="1"/>
  <c r="P108" i="1"/>
  <c r="P107" i="1" s="1"/>
  <c r="Q101" i="1"/>
  <c r="Q103" i="1"/>
  <c r="Q105" i="1"/>
  <c r="Q108" i="1"/>
  <c r="Q107" i="1" s="1"/>
  <c r="R108" i="1"/>
  <c r="X97" i="1"/>
  <c r="X96" i="1" s="1"/>
  <c r="X101" i="1"/>
  <c r="X103" i="1"/>
  <c r="X105" i="1"/>
  <c r="X108" i="1"/>
  <c r="X107" i="1" s="1"/>
  <c r="Y97" i="1"/>
  <c r="Y96" i="1" s="1"/>
  <c r="Y101" i="1"/>
  <c r="Y103" i="1"/>
  <c r="Y105" i="1"/>
  <c r="Y108" i="1"/>
  <c r="Y107" i="1" s="1"/>
  <c r="Z97" i="1"/>
  <c r="Z96" i="1" s="1"/>
  <c r="Z101" i="1"/>
  <c r="Z103" i="1"/>
  <c r="Z105" i="1"/>
  <c r="Z108" i="1"/>
  <c r="Z107" i="1" s="1"/>
  <c r="AQ78" i="1"/>
  <c r="AK78" i="1"/>
  <c r="AM78" i="1" s="1"/>
  <c r="AE78" i="1"/>
  <c r="AE77" i="1" s="1"/>
  <c r="AD77" i="1"/>
  <c r="AC77" i="1"/>
  <c r="K77" i="1"/>
  <c r="K76" i="1" s="1"/>
  <c r="J77" i="1"/>
  <c r="J76" i="1" s="1"/>
  <c r="I77" i="1"/>
  <c r="I76" i="1" s="1"/>
  <c r="H77" i="1"/>
  <c r="H76" i="1" s="1"/>
  <c r="AE76" i="1"/>
  <c r="AD76" i="1"/>
  <c r="AC76" i="1"/>
  <c r="A75" i="1"/>
  <c r="AQ75" i="1"/>
  <c r="AK75" i="1"/>
  <c r="AL75" i="1" s="1"/>
  <c r="AM75" i="1" s="1"/>
  <c r="AI75" i="1"/>
  <c r="AE75" i="1"/>
  <c r="AQ74" i="1"/>
  <c r="AK74" i="1"/>
  <c r="AL74" i="1" s="1"/>
  <c r="AI74" i="1"/>
  <c r="AE74" i="1"/>
  <c r="AD73" i="1"/>
  <c r="AC73" i="1"/>
  <c r="K73" i="1"/>
  <c r="K72" i="1" s="1"/>
  <c r="J73" i="1"/>
  <c r="J72" i="1"/>
  <c r="I73" i="1"/>
  <c r="I72" i="1" s="1"/>
  <c r="H73" i="1"/>
  <c r="H72" i="1" s="1"/>
  <c r="AE72" i="1"/>
  <c r="AD72" i="1"/>
  <c r="AC72" i="1"/>
  <c r="AQ115" i="1"/>
  <c r="AK115" i="1"/>
  <c r="AM115" i="1" s="1"/>
  <c r="AE115" i="1"/>
  <c r="AQ114" i="1"/>
  <c r="AK114" i="1"/>
  <c r="AL114" i="1" s="1"/>
  <c r="AI114" i="1"/>
  <c r="AE114" i="1"/>
  <c r="AD113" i="1"/>
  <c r="AC113" i="1"/>
  <c r="K113" i="1"/>
  <c r="J113" i="1"/>
  <c r="I113" i="1"/>
  <c r="H113" i="1"/>
  <c r="AQ71" i="1"/>
  <c r="AK71" i="1"/>
  <c r="AL71" i="1" s="1"/>
  <c r="AE71" i="1"/>
  <c r="AE70" i="1" s="1"/>
  <c r="AD70" i="1"/>
  <c r="AC70" i="1"/>
  <c r="K70" i="1"/>
  <c r="J70" i="1"/>
  <c r="I70" i="1"/>
  <c r="H70" i="1"/>
  <c r="AE69" i="1"/>
  <c r="AE68" i="1" s="1"/>
  <c r="AD69" i="1"/>
  <c r="AD68" i="1" s="1"/>
  <c r="AC69" i="1"/>
  <c r="AC68" i="1" s="1"/>
  <c r="AQ67" i="1"/>
  <c r="AK67" i="1"/>
  <c r="AM67" i="1" s="1"/>
  <c r="AE67" i="1"/>
  <c r="A67" i="1"/>
  <c r="AQ66" i="1"/>
  <c r="AK66" i="1"/>
  <c r="AL66" i="1" s="1"/>
  <c r="AE66" i="1"/>
  <c r="AD65" i="1"/>
  <c r="AC65" i="1"/>
  <c r="K65" i="1"/>
  <c r="J65" i="1"/>
  <c r="I65" i="1"/>
  <c r="H65" i="1"/>
  <c r="AE64" i="1"/>
  <c r="AE62" i="1" s="1"/>
  <c r="AD64" i="1"/>
  <c r="AD62" i="1" s="1"/>
  <c r="AC64" i="1"/>
  <c r="AC62" i="1" s="1"/>
  <c r="K64" i="1"/>
  <c r="K62" i="1" s="1"/>
  <c r="J64" i="1"/>
  <c r="J62" i="1" s="1"/>
  <c r="I64" i="1"/>
  <c r="I62" i="1" s="1"/>
  <c r="H64" i="1"/>
  <c r="H62" i="1" s="1"/>
  <c r="J61" i="1"/>
  <c r="J60" i="1" s="1"/>
  <c r="K60" i="1"/>
  <c r="I60" i="1"/>
  <c r="H60" i="1"/>
  <c r="AQ59" i="1"/>
  <c r="AK59" i="1"/>
  <c r="AL59" i="1" s="1"/>
  <c r="AM59" i="1" s="1"/>
  <c r="AI59" i="1"/>
  <c r="AE59" i="1"/>
  <c r="AQ58" i="1"/>
  <c r="AK58" i="1"/>
  <c r="AL58" i="1" s="1"/>
  <c r="AM58" i="1" s="1"/>
  <c r="AI58" i="1"/>
  <c r="AE58" i="1"/>
  <c r="AD57" i="1"/>
  <c r="AC57" i="1"/>
  <c r="K57" i="1"/>
  <c r="J57" i="1"/>
  <c r="I57" i="1"/>
  <c r="H57" i="1"/>
  <c r="AQ56" i="1"/>
  <c r="AK56" i="1"/>
  <c r="AM56" i="1" s="1"/>
  <c r="AE56" i="1"/>
  <c r="AE55" i="1" s="1"/>
  <c r="AD55" i="1"/>
  <c r="AC55" i="1"/>
  <c r="K55" i="1"/>
  <c r="J55" i="1"/>
  <c r="I55" i="1"/>
  <c r="H55" i="1"/>
  <c r="AE54" i="1"/>
  <c r="AD54" i="1"/>
  <c r="AC54" i="1"/>
  <c r="K54" i="1"/>
  <c r="J54" i="1"/>
  <c r="I54" i="1"/>
  <c r="H54" i="1"/>
  <c r="AQ53" i="1"/>
  <c r="AK53" i="1"/>
  <c r="AL53" i="1" s="1"/>
  <c r="AM53" i="1" s="1"/>
  <c r="AE53" i="1"/>
  <c r="AQ52" i="1"/>
  <c r="AK52" i="1"/>
  <c r="AE52" i="1"/>
  <c r="AD51" i="1"/>
  <c r="AC51" i="1"/>
  <c r="AE47" i="1"/>
  <c r="AE46" i="1" s="1"/>
  <c r="AD47" i="1"/>
  <c r="AD46" i="1" s="1"/>
  <c r="AC47" i="1"/>
  <c r="AC46" i="1" s="1"/>
  <c r="K47" i="1"/>
  <c r="K46" i="1" s="1"/>
  <c r="J47" i="1"/>
  <c r="J46" i="1" s="1"/>
  <c r="I47" i="1"/>
  <c r="I46" i="1" s="1"/>
  <c r="H47" i="1"/>
  <c r="H46" i="1" s="1"/>
  <c r="AQ45" i="1"/>
  <c r="AK45" i="1"/>
  <c r="AM45" i="1" s="1"/>
  <c r="AE45" i="1"/>
  <c r="A45" i="1"/>
  <c r="AQ44" i="1"/>
  <c r="AK44" i="1"/>
  <c r="AM44" i="1" s="1"/>
  <c r="AE44" i="1"/>
  <c r="AD43" i="1"/>
  <c r="AC43" i="1"/>
  <c r="K43" i="1"/>
  <c r="K42" i="1" s="1"/>
  <c r="J43" i="1"/>
  <c r="J42" i="1" s="1"/>
  <c r="I43" i="1"/>
  <c r="I42" i="1" s="1"/>
  <c r="H43" i="1"/>
  <c r="H42" i="1" s="1"/>
  <c r="AE42" i="1"/>
  <c r="AD42" i="1"/>
  <c r="AC42" i="1"/>
  <c r="L42" i="1"/>
  <c r="AQ41" i="1"/>
  <c r="AK41" i="1"/>
  <c r="AL41" i="1" s="1"/>
  <c r="AM41" i="1" s="1"/>
  <c r="AI41" i="1"/>
  <c r="AE41" i="1"/>
  <c r="A41" i="1"/>
  <c r="AQ40" i="1"/>
  <c r="AK40" i="1"/>
  <c r="AL40" i="1" s="1"/>
  <c r="AM40" i="1" s="1"/>
  <c r="AI40" i="1"/>
  <c r="AE40" i="1"/>
  <c r="AD39" i="1"/>
  <c r="AC39" i="1"/>
  <c r="K39" i="1"/>
  <c r="K35" i="1" s="1"/>
  <c r="J39" i="1"/>
  <c r="I39" i="1"/>
  <c r="H39" i="1"/>
  <c r="AQ38" i="1"/>
  <c r="AK38" i="1"/>
  <c r="AL38" i="1" s="1"/>
  <c r="AM38" i="1" s="1"/>
  <c r="AI38" i="1"/>
  <c r="AE38" i="1"/>
  <c r="A38" i="1"/>
  <c r="AQ37" i="1"/>
  <c r="AK37" i="1"/>
  <c r="AL37" i="1" s="1"/>
  <c r="AI37" i="1"/>
  <c r="AE37" i="1"/>
  <c r="AD36" i="1"/>
  <c r="AC36" i="1"/>
  <c r="K36" i="1"/>
  <c r="J36" i="1"/>
  <c r="I36" i="1"/>
  <c r="H36" i="1"/>
  <c r="H35" i="1" s="1"/>
  <c r="AE35" i="1"/>
  <c r="AD35" i="1"/>
  <c r="AC35" i="1"/>
  <c r="L35" i="1"/>
  <c r="AQ34" i="1"/>
  <c r="AK34" i="1"/>
  <c r="AL34" i="1" s="1"/>
  <c r="AI34" i="1"/>
  <c r="AE34" i="1"/>
  <c r="A34" i="1"/>
  <c r="AQ33" i="1"/>
  <c r="AK33" i="1"/>
  <c r="AL33" i="1" s="1"/>
  <c r="AE33" i="1"/>
  <c r="AE32" i="1" s="1"/>
  <c r="AD32" i="1"/>
  <c r="AC32" i="1"/>
  <c r="K32" i="1"/>
  <c r="J32" i="1"/>
  <c r="I32" i="1"/>
  <c r="H32" i="1"/>
  <c r="AQ31" i="1"/>
  <c r="AK31" i="1"/>
  <c r="AL31" i="1" s="1"/>
  <c r="AI31" i="1"/>
  <c r="AE31" i="1"/>
  <c r="A30" i="1"/>
  <c r="A31" i="1" s="1"/>
  <c r="AQ30" i="1"/>
  <c r="AK30" i="1"/>
  <c r="AL30" i="1" s="1"/>
  <c r="AI30" i="1"/>
  <c r="AE30" i="1"/>
  <c r="AQ29" i="1"/>
  <c r="AK29" i="1"/>
  <c r="AL29" i="1" s="1"/>
  <c r="AI29" i="1"/>
  <c r="AE29" i="1"/>
  <c r="AD28" i="1"/>
  <c r="AC28" i="1"/>
  <c r="K28" i="1"/>
  <c r="J28" i="1"/>
  <c r="I28" i="1"/>
  <c r="H28" i="1"/>
  <c r="AE27" i="1"/>
  <c r="AE26" i="1" s="1"/>
  <c r="AE24" i="1" s="1"/>
  <c r="AD27" i="1"/>
  <c r="AD26" i="1" s="1"/>
  <c r="AD24" i="1" s="1"/>
  <c r="AC27" i="1"/>
  <c r="AC26" i="1" s="1"/>
  <c r="AC24" i="1" s="1"/>
  <c r="L27" i="1"/>
  <c r="AQ87" i="1"/>
  <c r="AK87" i="1"/>
  <c r="AL87" i="1" s="1"/>
  <c r="AI87" i="1"/>
  <c r="AE87" i="1"/>
  <c r="AE86" i="1" s="1"/>
  <c r="AD86" i="1"/>
  <c r="AC86" i="1"/>
  <c r="K86" i="1"/>
  <c r="J86" i="1"/>
  <c r="I86" i="1"/>
  <c r="H86" i="1"/>
  <c r="AQ23" i="1"/>
  <c r="AK23" i="1"/>
  <c r="AL23" i="1" s="1"/>
  <c r="AI23" i="1"/>
  <c r="AE23" i="1"/>
  <c r="AD22" i="1"/>
  <c r="AC22" i="1"/>
  <c r="K22" i="1"/>
  <c r="J22" i="1"/>
  <c r="I22" i="1"/>
  <c r="H22" i="1"/>
  <c r="AE20" i="1"/>
  <c r="AD20" i="1"/>
  <c r="AC20" i="1"/>
  <c r="K20" i="1"/>
  <c r="J20" i="1"/>
  <c r="I20" i="1"/>
  <c r="H20" i="1"/>
  <c r="AE19" i="1"/>
  <c r="AD19" i="1"/>
  <c r="AC19" i="1"/>
  <c r="AQ18" i="1"/>
  <c r="AK18" i="1"/>
  <c r="AL18" i="1" s="1"/>
  <c r="AM18" i="1" s="1"/>
  <c r="AE18" i="1"/>
  <c r="AE15" i="1" s="1"/>
  <c r="A17" i="1"/>
  <c r="A18" i="1"/>
  <c r="AQ17" i="1"/>
  <c r="AK17" i="1"/>
  <c r="AL17" i="1" s="1"/>
  <c r="AE17" i="1"/>
  <c r="AQ16" i="1"/>
  <c r="AK16" i="1"/>
  <c r="AL16" i="1"/>
  <c r="AM16" i="1" s="1"/>
  <c r="AE16" i="1"/>
  <c r="AD15" i="1"/>
  <c r="AC15" i="1"/>
  <c r="K15" i="1"/>
  <c r="J15" i="1"/>
  <c r="I15" i="1"/>
  <c r="H15" i="1"/>
  <c r="AQ14" i="1"/>
  <c r="AK14" i="1"/>
  <c r="AL14" i="1" s="1"/>
  <c r="AM14" i="1" s="1"/>
  <c r="AE14" i="1"/>
  <c r="AE13" i="1" s="1"/>
  <c r="AD13" i="1"/>
  <c r="AC13" i="1"/>
  <c r="AE12" i="1"/>
  <c r="AD12" i="1"/>
  <c r="AC12" i="1"/>
  <c r="K12" i="1"/>
  <c r="J12" i="1"/>
  <c r="I12" i="1"/>
  <c r="H12" i="1"/>
  <c r="AE11" i="1"/>
  <c r="AD11" i="1"/>
  <c r="AC11" i="1"/>
  <c r="K11" i="1"/>
  <c r="K10" i="1" s="1"/>
  <c r="J11" i="1"/>
  <c r="J10" i="1" s="1"/>
  <c r="I11" i="1"/>
  <c r="I10" i="1" s="1"/>
  <c r="H11" i="1"/>
  <c r="H10" i="1" s="1"/>
  <c r="AE10" i="1"/>
  <c r="AD10" i="1"/>
  <c r="AC10" i="1"/>
  <c r="I82" i="1"/>
  <c r="I81" i="1"/>
  <c r="I89" i="1"/>
  <c r="I92" i="1"/>
  <c r="I80" i="1"/>
  <c r="I97" i="1"/>
  <c r="I96" i="1"/>
  <c r="I95" i="1" s="1"/>
  <c r="I101" i="1"/>
  <c r="I103" i="1"/>
  <c r="I105" i="1"/>
  <c r="I100" i="1"/>
  <c r="I108" i="1"/>
  <c r="I107" i="1"/>
  <c r="I79" i="1"/>
  <c r="J82" i="1"/>
  <c r="J81" i="1"/>
  <c r="J89" i="1"/>
  <c r="J92" i="1"/>
  <c r="J80" i="1"/>
  <c r="J97" i="1"/>
  <c r="J96" i="1"/>
  <c r="J95" i="1" s="1"/>
  <c r="J101" i="1"/>
  <c r="J104" i="1"/>
  <c r="J103" i="1" s="1"/>
  <c r="J106" i="1"/>
  <c r="J105" i="1" s="1"/>
  <c r="J100" i="1"/>
  <c r="J108" i="1"/>
  <c r="J107" i="1"/>
  <c r="J79" i="1"/>
  <c r="K82" i="1"/>
  <c r="K81" i="1"/>
  <c r="K89" i="1"/>
  <c r="K92" i="1"/>
  <c r="K80" i="1"/>
  <c r="K97" i="1"/>
  <c r="K96" i="1"/>
  <c r="K95" i="1" s="1"/>
  <c r="K101" i="1"/>
  <c r="K103" i="1"/>
  <c r="K105" i="1"/>
  <c r="K100" i="1"/>
  <c r="K108" i="1"/>
  <c r="K107" i="1"/>
  <c r="K79" i="1"/>
  <c r="H82" i="1"/>
  <c r="H81" i="1"/>
  <c r="H89" i="1"/>
  <c r="H92" i="1"/>
  <c r="H80" i="1"/>
  <c r="H97" i="1"/>
  <c r="H96" i="1"/>
  <c r="H95" i="1" s="1"/>
  <c r="H101" i="1"/>
  <c r="H103" i="1"/>
  <c r="H105" i="1"/>
  <c r="H100" i="1"/>
  <c r="H108" i="1"/>
  <c r="H107" i="1"/>
  <c r="H79" i="1"/>
  <c r="AQ110" i="1"/>
  <c r="AQ109" i="1"/>
  <c r="AQ106" i="1"/>
  <c r="AQ104" i="1"/>
  <c r="AQ102" i="1"/>
  <c r="AQ99" i="1"/>
  <c r="AQ98" i="1"/>
  <c r="AQ94" i="1"/>
  <c r="AQ93" i="1"/>
  <c r="AQ91" i="1"/>
  <c r="AQ90" i="1"/>
  <c r="AQ84" i="1"/>
  <c r="AQ83" i="1"/>
  <c r="AH9" i="1"/>
  <c r="AI83" i="1"/>
  <c r="AI84" i="1"/>
  <c r="AI104" i="1"/>
  <c r="AK110" i="1"/>
  <c r="AE110" i="1"/>
  <c r="A110" i="1"/>
  <c r="AK109" i="1"/>
  <c r="AM109" i="1" s="1"/>
  <c r="AE109" i="1"/>
  <c r="AD108" i="1"/>
  <c r="AC108" i="1"/>
  <c r="AD107" i="1"/>
  <c r="AC107" i="1"/>
  <c r="AK106" i="1"/>
  <c r="AL106" i="1" s="1"/>
  <c r="AE106" i="1"/>
  <c r="AE105" i="1" s="1"/>
  <c r="AD105" i="1"/>
  <c r="AC105" i="1"/>
  <c r="AC101" i="1"/>
  <c r="AC103" i="1"/>
  <c r="AC100" i="1"/>
  <c r="AC97" i="1"/>
  <c r="AC96" i="1"/>
  <c r="AC95" i="1" s="1"/>
  <c r="AK104" i="1"/>
  <c r="AL104" i="1" s="1"/>
  <c r="AE104" i="1"/>
  <c r="AD103" i="1"/>
  <c r="AK102" i="1"/>
  <c r="AL102" i="1" s="1"/>
  <c r="AM102" i="1" s="1"/>
  <c r="AE102" i="1"/>
  <c r="AE101" i="1" s="1"/>
  <c r="AD101" i="1"/>
  <c r="AD97" i="1"/>
  <c r="AD96" i="1"/>
  <c r="AD95" i="1" s="1"/>
  <c r="AK99" i="1"/>
  <c r="AM99" i="1" s="1"/>
  <c r="AE99" i="1"/>
  <c r="A99" i="1"/>
  <c r="AK98" i="1"/>
  <c r="AM98" i="1" s="1"/>
  <c r="AE98" i="1"/>
  <c r="AK94" i="1"/>
  <c r="AM94" i="1" s="1"/>
  <c r="AE94" i="1"/>
  <c r="AK93" i="1"/>
  <c r="AE93" i="1"/>
  <c r="AD92" i="1"/>
  <c r="AC92" i="1"/>
  <c r="AK91" i="1"/>
  <c r="AM91" i="1" s="1"/>
  <c r="AE91" i="1"/>
  <c r="A91" i="1"/>
  <c r="AK90" i="1"/>
  <c r="AE90" i="1"/>
  <c r="AE89" i="1" s="1"/>
  <c r="AD89" i="1"/>
  <c r="AC89" i="1"/>
  <c r="AD88" i="1"/>
  <c r="AK84" i="1"/>
  <c r="AE84" i="1"/>
  <c r="AK83" i="1"/>
  <c r="AL83" i="1" s="1"/>
  <c r="AM83" i="1" s="1"/>
  <c r="AE83" i="1"/>
  <c r="A84" i="1"/>
  <c r="AD82" i="1"/>
  <c r="AC82" i="1"/>
  <c r="AC81" i="1"/>
  <c r="BG7" i="1"/>
  <c r="BF7" i="1"/>
  <c r="BE7" i="1"/>
  <c r="BD7" i="1"/>
  <c r="BC7" i="1"/>
  <c r="BB7" i="1"/>
  <c r="BA7" i="1"/>
  <c r="AZ7" i="1"/>
  <c r="AX7" i="1"/>
  <c r="AV7" i="1"/>
  <c r="AS7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D81" i="1"/>
  <c r="AD80" i="1"/>
  <c r="AD79" i="1"/>
  <c r="AC88" i="1"/>
  <c r="AE81" i="1"/>
  <c r="AE80" i="1"/>
  <c r="AE79" i="1"/>
  <c r="AE88" i="1"/>
  <c r="AD9" i="1"/>
  <c r="AE107" i="1"/>
  <c r="AE96" i="1"/>
  <c r="AE95" i="1" s="1"/>
  <c r="AL84" i="1"/>
  <c r="AM84" i="1" s="1"/>
  <c r="AL90" i="1"/>
  <c r="AM90" i="1" s="1"/>
  <c r="AL93" i="1"/>
  <c r="AM93" i="1" s="1"/>
  <c r="AL110" i="1"/>
  <c r="AM110" i="1" s="1"/>
  <c r="AC80" i="1"/>
  <c r="AC79" i="1"/>
  <c r="AC9" i="1"/>
  <c r="AD100" i="1"/>
  <c r="J9" i="1"/>
  <c r="H9" i="1"/>
  <c r="AE100" i="1"/>
  <c r="I9" i="1"/>
  <c r="K9" i="1"/>
  <c r="W101" i="1"/>
  <c r="N103" i="1"/>
  <c r="Y35" i="1"/>
  <c r="AE22" i="1"/>
  <c r="AE39" i="1"/>
  <c r="AE103" i="1"/>
  <c r="J88" i="1"/>
  <c r="AE65" i="1"/>
  <c r="N97" i="1"/>
  <c r="N96" i="1" s="1"/>
  <c r="AE73" i="1"/>
  <c r="I19" i="1"/>
  <c r="W70" i="1"/>
  <c r="W69" i="1" s="1"/>
  <c r="H88" i="1"/>
  <c r="Y88" i="1"/>
  <c r="M35" i="1"/>
  <c r="K69" i="1"/>
  <c r="J69" i="1"/>
  <c r="M27" i="1"/>
  <c r="N51" i="1"/>
  <c r="N47" i="1" s="1"/>
  <c r="J19" i="1"/>
  <c r="AE57" i="1"/>
  <c r="I27" i="1"/>
  <c r="W108" i="1"/>
  <c r="M112" i="1"/>
  <c r="M111" i="1" s="1"/>
  <c r="S47" i="1"/>
  <c r="AA103" i="1"/>
  <c r="AA13" i="1"/>
  <c r="M100" i="1" l="1"/>
  <c r="N106" i="1"/>
  <c r="N105" i="1" s="1"/>
  <c r="AA61" i="1"/>
  <c r="R73" i="1"/>
  <c r="R72" i="1" s="1"/>
  <c r="H27" i="1"/>
  <c r="N49" i="1"/>
  <c r="N48" i="1" s="1"/>
  <c r="N78" i="1"/>
  <c r="N77" i="1" s="1"/>
  <c r="N76" i="1" s="1"/>
  <c r="AA106" i="1"/>
  <c r="AA105" i="1" s="1"/>
  <c r="V88" i="1"/>
  <c r="R60" i="1"/>
  <c r="Q27" i="1"/>
  <c r="H69" i="1"/>
  <c r="O100" i="1"/>
  <c r="O95" i="1" s="1"/>
  <c r="Y19" i="1"/>
  <c r="P35" i="1"/>
  <c r="I69" i="1"/>
  <c r="X88" i="1"/>
  <c r="X19" i="1"/>
  <c r="T88" i="1"/>
  <c r="T80" i="1" s="1"/>
  <c r="V47" i="1"/>
  <c r="M26" i="1"/>
  <c r="Y100" i="1"/>
  <c r="Q100" i="1"/>
  <c r="P88" i="1"/>
  <c r="AA73" i="1"/>
  <c r="AA72" i="1" s="1"/>
  <c r="AA68" i="1" s="1"/>
  <c r="S12" i="1"/>
  <c r="AE51" i="1"/>
  <c r="N30" i="1"/>
  <c r="N28" i="1" s="1"/>
  <c r="P12" i="1"/>
  <c r="J27" i="1"/>
  <c r="V35" i="1"/>
  <c r="V26" i="1" s="1"/>
  <c r="K27" i="1"/>
  <c r="AE113" i="1"/>
  <c r="AE92" i="1"/>
  <c r="I35" i="1"/>
  <c r="N73" i="1"/>
  <c r="N72" i="1" s="1"/>
  <c r="T100" i="1"/>
  <c r="T95" i="1" s="1"/>
  <c r="S100" i="1"/>
  <c r="AU7" i="1"/>
  <c r="M54" i="1"/>
  <c r="M47" i="1"/>
  <c r="I88" i="1"/>
  <c r="R89" i="1"/>
  <c r="S68" i="1"/>
  <c r="M88" i="1"/>
  <c r="M80" i="1" s="1"/>
  <c r="I48" i="1"/>
  <c r="N91" i="1"/>
  <c r="AA89" i="1"/>
  <c r="T35" i="1"/>
  <c r="AE82" i="1"/>
  <c r="AM106" i="1"/>
  <c r="AW7" i="1"/>
  <c r="AE36" i="1"/>
  <c r="X100" i="1"/>
  <c r="AA108" i="1"/>
  <c r="AA107" i="1" s="1"/>
  <c r="M12" i="1"/>
  <c r="N40" i="1"/>
  <c r="AA36" i="1"/>
  <c r="N43" i="1"/>
  <c r="N42" i="1" s="1"/>
  <c r="M19" i="1"/>
  <c r="M11" i="1" s="1"/>
  <c r="N17" i="1"/>
  <c r="AG17" i="1"/>
  <c r="AG41" i="1"/>
  <c r="AG71" i="1"/>
  <c r="AG98" i="1"/>
  <c r="R15" i="1"/>
  <c r="AE28" i="1"/>
  <c r="N89" i="1"/>
  <c r="N18" i="1"/>
  <c r="AG18" i="1"/>
  <c r="AG44" i="1"/>
  <c r="AG99" i="1"/>
  <c r="R81" i="1"/>
  <c r="N67" i="1"/>
  <c r="R43" i="1"/>
  <c r="AG74" i="1"/>
  <c r="R101" i="1"/>
  <c r="AG101" i="1" s="1"/>
  <c r="AG102" i="1"/>
  <c r="T47" i="1"/>
  <c r="W60" i="1"/>
  <c r="AA60" i="1"/>
  <c r="AG23" i="1"/>
  <c r="AG49" i="1"/>
  <c r="AG75" i="1"/>
  <c r="AG104" i="1"/>
  <c r="AY7" i="1"/>
  <c r="K88" i="1"/>
  <c r="AA94" i="1"/>
  <c r="AA92" i="1" s="1"/>
  <c r="N94" i="1"/>
  <c r="N92" i="1" s="1"/>
  <c r="Y26" i="1"/>
  <c r="AA28" i="1"/>
  <c r="AG29" i="1"/>
  <c r="AG52" i="1"/>
  <c r="R77" i="1"/>
  <c r="AG78" i="1"/>
  <c r="U80" i="1"/>
  <c r="N23" i="1"/>
  <c r="N22" i="1" s="1"/>
  <c r="R22" i="1"/>
  <c r="AG30" i="1"/>
  <c r="AG53" i="1"/>
  <c r="AG83" i="1"/>
  <c r="AG109" i="1"/>
  <c r="R24" i="1"/>
  <c r="AG24" i="1" s="1"/>
  <c r="AG25" i="1"/>
  <c r="H19" i="1"/>
  <c r="Z100" i="1"/>
  <c r="Z95" i="1" s="1"/>
  <c r="R96" i="1"/>
  <c r="AG31" i="1"/>
  <c r="N56" i="1"/>
  <c r="N55" i="1" s="1"/>
  <c r="AG56" i="1"/>
  <c r="AG84" i="1"/>
  <c r="AG110" i="1"/>
  <c r="U19" i="1"/>
  <c r="T27" i="1"/>
  <c r="S35" i="1"/>
  <c r="AE9" i="1"/>
  <c r="H68" i="1"/>
  <c r="AA51" i="1"/>
  <c r="AA47" i="1" s="1"/>
  <c r="R20" i="1"/>
  <c r="AG33" i="1"/>
  <c r="AG58" i="1"/>
  <c r="N87" i="1"/>
  <c r="N86" i="1" s="1"/>
  <c r="N85" i="1" s="1"/>
  <c r="AA114" i="1"/>
  <c r="AA113" i="1" s="1"/>
  <c r="AA112" i="1" s="1"/>
  <c r="AA111" i="1" s="1"/>
  <c r="S27" i="1"/>
  <c r="R107" i="1"/>
  <c r="N34" i="1"/>
  <c r="N59" i="1"/>
  <c r="N57" i="1" s="1"/>
  <c r="AG90" i="1"/>
  <c r="AG115" i="1"/>
  <c r="K19" i="1"/>
  <c r="H26" i="1"/>
  <c r="H24" i="1" s="1"/>
  <c r="AA82" i="1"/>
  <c r="AA81" i="1" s="1"/>
  <c r="AG70" i="1"/>
  <c r="AA21" i="1"/>
  <c r="AG21" i="1" s="1"/>
  <c r="R48" i="1"/>
  <c r="N37" i="1"/>
  <c r="N36" i="1" s="1"/>
  <c r="AG37" i="1"/>
  <c r="AG61" i="1"/>
  <c r="AG91" i="1"/>
  <c r="I26" i="1"/>
  <c r="I24" i="1" s="1"/>
  <c r="AA97" i="1"/>
  <c r="AA96" i="1" s="1"/>
  <c r="N108" i="1"/>
  <c r="N107" i="1" s="1"/>
  <c r="Z35" i="1"/>
  <c r="Z26" i="1" s="1"/>
  <c r="R64" i="1"/>
  <c r="N21" i="1"/>
  <c r="N20" i="1" s="1"/>
  <c r="N19" i="1" s="1"/>
  <c r="R13" i="1"/>
  <c r="AG14" i="1"/>
  <c r="AG38" i="1"/>
  <c r="N66" i="1"/>
  <c r="AG66" i="1"/>
  <c r="AG93" i="1"/>
  <c r="O12" i="1"/>
  <c r="M95" i="1"/>
  <c r="R76" i="1"/>
  <c r="W77" i="1"/>
  <c r="W76" i="1" s="1"/>
  <c r="W113" i="1"/>
  <c r="P26" i="1"/>
  <c r="AA87" i="1"/>
  <c r="AA86" i="1" s="1"/>
  <c r="Y12" i="1"/>
  <c r="AA59" i="1"/>
  <c r="AA57" i="1" s="1"/>
  <c r="AA54" i="1" s="1"/>
  <c r="Q19" i="1"/>
  <c r="K68" i="1"/>
  <c r="Y80" i="1"/>
  <c r="X54" i="1"/>
  <c r="X46" i="1" s="1"/>
  <c r="R113" i="1"/>
  <c r="N114" i="1"/>
  <c r="N113" i="1" s="1"/>
  <c r="V80" i="1"/>
  <c r="AA34" i="1"/>
  <c r="AG34" i="1" s="1"/>
  <c r="Y95" i="1"/>
  <c r="K26" i="1"/>
  <c r="K24" i="1" s="1"/>
  <c r="W107" i="1"/>
  <c r="AM104" i="1"/>
  <c r="X68" i="1"/>
  <c r="P95" i="1"/>
  <c r="V19" i="1"/>
  <c r="AM87" i="1"/>
  <c r="Y54" i="1"/>
  <c r="Y46" i="1" s="1"/>
  <c r="T54" i="1"/>
  <c r="T46" i="1" s="1"/>
  <c r="O54" i="1"/>
  <c r="O46" i="1" s="1"/>
  <c r="R92" i="1"/>
  <c r="AT7" i="1"/>
  <c r="Z12" i="1"/>
  <c r="X26" i="1"/>
  <c r="V12" i="1"/>
  <c r="V100" i="1"/>
  <c r="J68" i="1"/>
  <c r="AE108" i="1"/>
  <c r="AI9" i="1"/>
  <c r="X80" i="1"/>
  <c r="O80" i="1"/>
  <c r="M68" i="1"/>
  <c r="Z19" i="1"/>
  <c r="P54" i="1"/>
  <c r="P46" i="1" s="1"/>
  <c r="N14" i="1"/>
  <c r="N13" i="1" s="1"/>
  <c r="U12" i="1"/>
  <c r="U100" i="1"/>
  <c r="U95" i="1" s="1"/>
  <c r="J35" i="1"/>
  <c r="Y68" i="1"/>
  <c r="R57" i="1"/>
  <c r="R54" i="1" s="1"/>
  <c r="Q54" i="1"/>
  <c r="Q46" i="1" s="1"/>
  <c r="O68" i="1"/>
  <c r="O35" i="1"/>
  <c r="T12" i="1"/>
  <c r="U27" i="1"/>
  <c r="U26" i="1" s="1"/>
  <c r="Q68" i="1"/>
  <c r="AE97" i="1"/>
  <c r="AM74" i="1"/>
  <c r="Z54" i="1"/>
  <c r="Z46" i="1" s="1"/>
  <c r="O27" i="1"/>
  <c r="S54" i="1"/>
  <c r="S46" i="1" s="1"/>
  <c r="Q80" i="1"/>
  <c r="AA67" i="1"/>
  <c r="AG67" i="1" s="1"/>
  <c r="AA40" i="1"/>
  <c r="AA39" i="1" s="1"/>
  <c r="R47" i="1"/>
  <c r="O19" i="1"/>
  <c r="Q12" i="1"/>
  <c r="Q26" i="1"/>
  <c r="V54" i="1"/>
  <c r="V46" i="1" s="1"/>
  <c r="R86" i="1"/>
  <c r="P11" i="1"/>
  <c r="T19" i="1"/>
  <c r="N100" i="1"/>
  <c r="AE43" i="1"/>
  <c r="AL52" i="1"/>
  <c r="AM52" i="1" s="1"/>
  <c r="Z68" i="1"/>
  <c r="X12" i="1"/>
  <c r="X11" i="1" s="1"/>
  <c r="U54" i="1"/>
  <c r="U46" i="1" s="1"/>
  <c r="R32" i="1"/>
  <c r="S19" i="1"/>
  <c r="S11" i="1" s="1"/>
  <c r="W28" i="1"/>
  <c r="BH6" i="1"/>
  <c r="AA16" i="1"/>
  <c r="AA15" i="1" s="1"/>
  <c r="AA12" i="1" s="1"/>
  <c r="N16" i="1"/>
  <c r="R39" i="1"/>
  <c r="AA45" i="1"/>
  <c r="AG45" i="1" s="1"/>
  <c r="R28" i="1"/>
  <c r="R36" i="1"/>
  <c r="AM17" i="1"/>
  <c r="N32" i="1"/>
  <c r="N27" i="1" s="1"/>
  <c r="W103" i="1"/>
  <c r="AG103" i="1" s="1"/>
  <c r="AA100" i="1"/>
  <c r="P80" i="1"/>
  <c r="W36" i="1"/>
  <c r="S95" i="1"/>
  <c r="W105" i="1"/>
  <c r="W82" i="1"/>
  <c r="V68" i="1"/>
  <c r="Q95" i="1"/>
  <c r="W73" i="1"/>
  <c r="AG73" i="1" s="1"/>
  <c r="W55" i="1"/>
  <c r="AG55" i="1" s="1"/>
  <c r="W48" i="1"/>
  <c r="W112" i="1"/>
  <c r="W111" i="1" s="1"/>
  <c r="I68" i="1"/>
  <c r="Z80" i="1"/>
  <c r="S80" i="1"/>
  <c r="T68" i="1"/>
  <c r="W92" i="1"/>
  <c r="W51" i="1"/>
  <c r="X95" i="1"/>
  <c r="W97" i="1"/>
  <c r="W89" i="1"/>
  <c r="V95" i="1"/>
  <c r="P68" i="1"/>
  <c r="W13" i="1"/>
  <c r="AM31" i="1"/>
  <c r="AM33" i="1"/>
  <c r="AM66" i="1"/>
  <c r="AM71" i="1"/>
  <c r="AM114" i="1"/>
  <c r="N41" i="1"/>
  <c r="N39" i="1" s="1"/>
  <c r="AM37" i="1"/>
  <c r="U68" i="1"/>
  <c r="V112" i="1"/>
  <c r="V111" i="1" s="1"/>
  <c r="AM30" i="1"/>
  <c r="AM34" i="1"/>
  <c r="AM23" i="1"/>
  <c r="AM29" i="1"/>
  <c r="O79" i="1" l="1"/>
  <c r="AG106" i="1"/>
  <c r="AG105" i="1"/>
  <c r="N88" i="1"/>
  <c r="N80" i="1" s="1"/>
  <c r="AG89" i="1"/>
  <c r="Y11" i="1"/>
  <c r="AA88" i="1"/>
  <c r="R12" i="1"/>
  <c r="R100" i="1"/>
  <c r="J26" i="1"/>
  <c r="J24" i="1" s="1"/>
  <c r="M46" i="1"/>
  <c r="AA95" i="1"/>
  <c r="Y79" i="1"/>
  <c r="AG60" i="1"/>
  <c r="T26" i="1"/>
  <c r="V11" i="1"/>
  <c r="O11" i="1"/>
  <c r="X10" i="1"/>
  <c r="AG36" i="1"/>
  <c r="AG82" i="1"/>
  <c r="M79" i="1"/>
  <c r="N65" i="1"/>
  <c r="N64" i="1" s="1"/>
  <c r="N54" i="1" s="1"/>
  <c r="N46" i="1" s="1"/>
  <c r="AG76" i="1"/>
  <c r="N95" i="1"/>
  <c r="S26" i="1"/>
  <c r="AG114" i="1"/>
  <c r="AA43" i="1"/>
  <c r="AA42" i="1" s="1"/>
  <c r="AG94" i="1"/>
  <c r="N35" i="1"/>
  <c r="AG97" i="1"/>
  <c r="BH7" i="1"/>
  <c r="AG51" i="1"/>
  <c r="U79" i="1"/>
  <c r="AG77" i="1"/>
  <c r="Q11" i="1"/>
  <c r="Q10" i="1" s="1"/>
  <c r="M10" i="1"/>
  <c r="Q79" i="1"/>
  <c r="AG108" i="1"/>
  <c r="Z79" i="1"/>
  <c r="AG107" i="1"/>
  <c r="AA32" i="1"/>
  <c r="AA27" i="1" s="1"/>
  <c r="AA65" i="1"/>
  <c r="N15" i="1"/>
  <c r="N12" i="1" s="1"/>
  <c r="N11" i="1" s="1"/>
  <c r="T11" i="1"/>
  <c r="T10" i="1" s="1"/>
  <c r="T9" i="1" s="1"/>
  <c r="X79" i="1"/>
  <c r="X9" i="1" s="1"/>
  <c r="AA35" i="1"/>
  <c r="R35" i="1"/>
  <c r="P79" i="1"/>
  <c r="O26" i="1"/>
  <c r="R88" i="1"/>
  <c r="AG92" i="1"/>
  <c r="AG87" i="1"/>
  <c r="AG16" i="1"/>
  <c r="AG40" i="1"/>
  <c r="R85" i="1"/>
  <c r="V79" i="1"/>
  <c r="AG59" i="1"/>
  <c r="R42" i="1"/>
  <c r="AG13" i="1"/>
  <c r="R19" i="1"/>
  <c r="T79" i="1"/>
  <c r="S10" i="1"/>
  <c r="Y10" i="1"/>
  <c r="Y9" i="1" s="1"/>
  <c r="AG113" i="1"/>
  <c r="AG48" i="1"/>
  <c r="W20" i="1"/>
  <c r="AA20" i="1"/>
  <c r="AA19" i="1" s="1"/>
  <c r="AA11" i="1" s="1"/>
  <c r="AG20" i="1"/>
  <c r="R27" i="1"/>
  <c r="AG28" i="1"/>
  <c r="R46" i="1"/>
  <c r="S79" i="1"/>
  <c r="U11" i="1"/>
  <c r="U10" i="1" s="1"/>
  <c r="V10" i="1"/>
  <c r="Z11" i="1"/>
  <c r="Z10" i="1" s="1"/>
  <c r="AA85" i="1"/>
  <c r="N112" i="1"/>
  <c r="N111" i="1" s="1"/>
  <c r="N68" i="1"/>
  <c r="R112" i="1"/>
  <c r="P10" i="1"/>
  <c r="AA64" i="1"/>
  <c r="AA46" i="1" s="1"/>
  <c r="N26" i="1"/>
  <c r="W47" i="1"/>
  <c r="AG47" i="1" s="1"/>
  <c r="W22" i="1"/>
  <c r="AG22" i="1" s="1"/>
  <c r="W72" i="1"/>
  <c r="AG72" i="1" s="1"/>
  <c r="W81" i="1"/>
  <c r="AG81" i="1" s="1"/>
  <c r="W100" i="1"/>
  <c r="AG100" i="1" s="1"/>
  <c r="W88" i="1"/>
  <c r="W96" i="1"/>
  <c r="AG96" i="1" s="1"/>
  <c r="R95" i="1"/>
  <c r="W68" i="1" l="1"/>
  <c r="AA80" i="1"/>
  <c r="AA79" i="1" s="1"/>
  <c r="O10" i="1"/>
  <c r="O9" i="1" s="1"/>
  <c r="M9" i="1"/>
  <c r="S9" i="1"/>
  <c r="AJ9" i="1" s="1"/>
  <c r="Q9" i="1"/>
  <c r="N79" i="1"/>
  <c r="R26" i="1"/>
  <c r="Z9" i="1"/>
  <c r="V9" i="1"/>
  <c r="AA26" i="1"/>
  <c r="AA10" i="1" s="1"/>
  <c r="P9" i="1"/>
  <c r="U9" i="1"/>
  <c r="R80" i="1"/>
  <c r="AG88" i="1"/>
  <c r="R68" i="1"/>
  <c r="AG68" i="1" s="1"/>
  <c r="AG69" i="1"/>
  <c r="R111" i="1"/>
  <c r="AG111" i="1" s="1"/>
  <c r="AG112" i="1"/>
  <c r="R11" i="1"/>
  <c r="W39" i="1"/>
  <c r="AG39" i="1" s="1"/>
  <c r="W86" i="1"/>
  <c r="AG86" i="1" s="1"/>
  <c r="W32" i="1"/>
  <c r="AG32" i="1" s="1"/>
  <c r="W57" i="1"/>
  <c r="AG57" i="1" s="1"/>
  <c r="N10" i="1"/>
  <c r="W65" i="1"/>
  <c r="AG65" i="1" s="1"/>
  <c r="W15" i="1"/>
  <c r="AG15" i="1" s="1"/>
  <c r="W19" i="1"/>
  <c r="AG19" i="1" s="1"/>
  <c r="W43" i="1"/>
  <c r="AG43" i="1" s="1"/>
  <c r="W95" i="1"/>
  <c r="AG95" i="1" s="1"/>
  <c r="N9" i="1" l="1"/>
  <c r="R10" i="1"/>
  <c r="R79" i="1"/>
  <c r="AA9" i="1"/>
  <c r="W27" i="1"/>
  <c r="AG27" i="1" s="1"/>
  <c r="W85" i="1"/>
  <c r="AG85" i="1" s="1"/>
  <c r="W35" i="1"/>
  <c r="AG35" i="1" s="1"/>
  <c r="W64" i="1"/>
  <c r="AG64" i="1" s="1"/>
  <c r="W42" i="1"/>
  <c r="AG42" i="1" s="1"/>
  <c r="W12" i="1"/>
  <c r="AG12" i="1" s="1"/>
  <c r="R9" i="1"/>
  <c r="W80" i="1" l="1"/>
  <c r="W11" i="1"/>
  <c r="AG11" i="1" s="1"/>
  <c r="W26" i="1"/>
  <c r="AG26" i="1" s="1"/>
  <c r="W79" i="1" l="1"/>
  <c r="AG79" i="1" s="1"/>
  <c r="AG80" i="1"/>
  <c r="W54" i="1"/>
  <c r="AG54" i="1" s="1"/>
  <c r="W46" i="1" l="1"/>
  <c r="AG46" i="1" s="1"/>
  <c r="W10" i="1" l="1"/>
  <c r="W9" i="1" l="1"/>
  <c r="AG9" i="1" s="1"/>
  <c r="AG10" i="1"/>
</calcChain>
</file>

<file path=xl/sharedStrings.xml><?xml version="1.0" encoding="utf-8"?>
<sst xmlns="http://schemas.openxmlformats.org/spreadsheetml/2006/main" count="596" uniqueCount="292">
  <si>
    <t>ĐVT: Triệu đồng</t>
  </si>
  <si>
    <t>STT</t>
  </si>
  <si>
    <t xml:space="preserve">Danh mục dự án </t>
  </si>
  <si>
    <t>Địa điểm XD</t>
  </si>
  <si>
    <t>Nhóm dự án</t>
  </si>
  <si>
    <t>Năng lực thiết kế hoặc quy mô dự án</t>
  </si>
  <si>
    <t>GĐ thực hiện DA</t>
  </si>
  <si>
    <t>Quyết định đầu tư</t>
  </si>
  <si>
    <t>Lũy kế bố trí vốn đến năm 2020</t>
  </si>
  <si>
    <t>Ghi chú</t>
  </si>
  <si>
    <t>Kế hoạch trung hạn giai đoạn 2021-2025</t>
  </si>
  <si>
    <t>Tổng số</t>
  </si>
  <si>
    <t>NSTW</t>
  </si>
  <si>
    <t>NST</t>
  </si>
  <si>
    <t>Phân loại dự án</t>
  </si>
  <si>
    <t>Lĩnh vực</t>
  </si>
  <si>
    <t>KHV</t>
  </si>
  <si>
    <t>Số dự án</t>
  </si>
  <si>
    <t>Số vốn</t>
  </si>
  <si>
    <t>Giao thông</t>
  </si>
  <si>
    <t>NN-TL</t>
  </si>
  <si>
    <t>GDĐT</t>
  </si>
  <si>
    <t>YT</t>
  </si>
  <si>
    <t>VH</t>
  </si>
  <si>
    <t>TTTT</t>
  </si>
  <si>
    <t>XH-CC</t>
  </si>
  <si>
    <t>NS</t>
  </si>
  <si>
    <t>TNMT</t>
  </si>
  <si>
    <t>QLNN</t>
  </si>
  <si>
    <t>QPAN</t>
  </si>
  <si>
    <t>PTĐT</t>
  </si>
  <si>
    <t>TMDV</t>
  </si>
  <si>
    <t>Số quyết định; ngày tháng, năm</t>
  </si>
  <si>
    <t>Tổng mức đầu tư</t>
  </si>
  <si>
    <t>Tổng số (tất cả các nguồn vốn)</t>
  </si>
  <si>
    <t>Trong đó:</t>
  </si>
  <si>
    <t>Chuyển tiếp</t>
  </si>
  <si>
    <t>Năm 2021</t>
  </si>
  <si>
    <t>Giai đoạn 2022-2025</t>
  </si>
  <si>
    <t>Khởi công mới</t>
  </si>
  <si>
    <t>TỔNG SỐ</t>
  </si>
  <si>
    <t>I</t>
  </si>
  <si>
    <t>Dự án chuyển tiếp</t>
  </si>
  <si>
    <t>I.1</t>
  </si>
  <si>
    <t>a</t>
  </si>
  <si>
    <t>Lĩnh vực Giao thông</t>
  </si>
  <si>
    <t>C</t>
  </si>
  <si>
    <t>GT</t>
  </si>
  <si>
    <t>b</t>
  </si>
  <si>
    <t>Lĩnh vực Giáo dục - Đào tạo</t>
  </si>
  <si>
    <t>HUYỆN VŨNG LIÊM</t>
  </si>
  <si>
    <t>HUYỆN TRÀ ÔN</t>
  </si>
  <si>
    <t>Xã Nhơn Bình</t>
  </si>
  <si>
    <t>II</t>
  </si>
  <si>
    <t>Dự án khởi công mới</t>
  </si>
  <si>
    <t>II.1</t>
  </si>
  <si>
    <t>HUYỆN LONG HỒ</t>
  </si>
  <si>
    <t>2021-2025</t>
  </si>
  <si>
    <t>KCM</t>
  </si>
  <si>
    <t>Xã Phú Quới</t>
  </si>
  <si>
    <t>Xã An Bình</t>
  </si>
  <si>
    <t>Đường từ cầu Ủy ban xã An Bình - Giáp Hòa Ninh, xã An Bình, huyện Long Hồ</t>
  </si>
  <si>
    <t>2,775 km</t>
  </si>
  <si>
    <t>CT: 2579/QĐ-UBND ngày 29/9/2020</t>
  </si>
  <si>
    <t>Xã Long An</t>
  </si>
  <si>
    <t>Đường từ Cầu Hậu Thành đến cầu An Lương (cầu Ba Hóa), xã Long An, huyện Long Hồ</t>
  </si>
  <si>
    <t>6,0 km</t>
  </si>
  <si>
    <t>CT: 2698/QĐ-UBND ngày 09/10/2020</t>
  </si>
  <si>
    <t>Đường từ Quốc lộ 53 (Bờ Ông Chủ) đến giáp đường Hậu Thành – Ba Hóa, xã Long An, huyện Long Hồ</t>
  </si>
  <si>
    <t>1,83 km</t>
  </si>
  <si>
    <t>CT: 2699/QĐ-UBND ngày 09/10/2020</t>
  </si>
  <si>
    <t>Xã Đồng Phú</t>
  </si>
  <si>
    <t>Đường từ cầu Đồng Phú đến giáp đường Vành Đai (cầu Bà Cò), xã Đồng Phú, huyện Long Hồ</t>
  </si>
  <si>
    <t>3,35km</t>
  </si>
  <si>
    <t>CT: 2319/QĐ-UBND ngày 31/8/2020</t>
  </si>
  <si>
    <t>Đường từ Ủy ban nhân dân xã Đồng Phú đến giáp đường Vành Đai, xã Đồng Phú, huyện Long Hồ</t>
  </si>
  <si>
    <t>0,83 km</t>
  </si>
  <si>
    <t>CT: 2700/QĐ-UBND ngày 09/10/2020</t>
  </si>
  <si>
    <t>Đường từ chợ Bà Cò đến trường tiểu học Trương Văn Ba, xã Đồng Phú, huyện Long Hồ</t>
  </si>
  <si>
    <t>3km</t>
  </si>
  <si>
    <t>CT: 2167/QĐ-UBND ngày 13/8/2021</t>
  </si>
  <si>
    <t>Trường mầm non An Bình, huyện Long Hồ</t>
  </si>
  <si>
    <t>353 trẻ</t>
  </si>
  <si>
    <t>CT: 2094/QĐ-UBND ngày 13/8/2020</t>
  </si>
  <si>
    <t>Trường THCS Đồng Phú, huyện Long Hồ</t>
  </si>
  <si>
    <t>B</t>
  </si>
  <si>
    <t>700 học sinh</t>
  </si>
  <si>
    <t>CT: 2097/QĐ-UBND ngày 13/8/2020</t>
  </si>
  <si>
    <t>Trường mầm non Đồng Phú, huyện Long Hồ</t>
  </si>
  <si>
    <t>390 trẻ</t>
  </si>
  <si>
    <t>CT: 2093/QĐ-UBND ngày 13/8/2020</t>
  </si>
  <si>
    <t>c</t>
  </si>
  <si>
    <t>Lĩnh vực Văn hóa</t>
  </si>
  <si>
    <t>Hội trường 100 chỗ, phòng chức năng</t>
  </si>
  <si>
    <t>Cải tạo trường, phòng chức năng</t>
  </si>
  <si>
    <t>Trung tâm Văn hóa - Thể thao xã Long An, huyện Long Hồ</t>
  </si>
  <si>
    <t>CT: 2077/QĐ-UBND ngày 13/8/2020</t>
  </si>
  <si>
    <t>Nhà văn hóa thể thao cụm ấp Long Tân - Hậu Thành - An Lương B - Bà Lang, xã Long An, huyện Long Hồ</t>
  </si>
  <si>
    <t>CT: 2134/QĐ-UBND ngày 17/8/2020</t>
  </si>
  <si>
    <t>Trung tâm Văn hóa - Thể thao xã Đồng Phú, huyện Long Hồ</t>
  </si>
  <si>
    <t>CT: 2128/QĐ-UBND ngày 17/8/2020</t>
  </si>
  <si>
    <t>Nhà văn hóa thể thao cụm ấp Phú Hòa 1 - Phú Hòa 2 - Phú Thuận 1 - Phú Thuận 2, xã Đồng Phú, huyện Long Hồ</t>
  </si>
  <si>
    <t>CT: 2181/QĐ-UBND ngày 21/8/2020</t>
  </si>
  <si>
    <t>II.2</t>
  </si>
  <si>
    <t>HUYỆN MANG THÍT</t>
  </si>
  <si>
    <t>3,7km</t>
  </si>
  <si>
    <t>3,0km</t>
  </si>
  <si>
    <t>Xã Nhơn Phú</t>
  </si>
  <si>
    <t>Đường liên ấp Phú Thuận A - Phú Thuận B - Phú Thạnh A, xã Nhơn Phú, huyện Mang Thít</t>
  </si>
  <si>
    <t>6,8km</t>
  </si>
  <si>
    <t>CT: 2354/QĐ-UBND ngày 07/9/2020</t>
  </si>
  <si>
    <t>CT: 2493/QĐ-UBND ngày 21/9/2020</t>
  </si>
  <si>
    <t>Đường liên ấp Phú Quới - ấp Chợ, xã Nhơn Phú, huyện Mang Thít.</t>
  </si>
  <si>
    <t>CT: 2726/QĐ-UBND ngày 12/10/2020</t>
  </si>
  <si>
    <t>Xã Bình Phước</t>
  </si>
  <si>
    <t>2,4km</t>
  </si>
  <si>
    <t>CT: 2497/QĐ-UBND ngày 21/9/2020</t>
  </si>
  <si>
    <t>CT: 2492/QĐ-UBND ngày 21/9/2020</t>
  </si>
  <si>
    <t>Trường Tiểu học Nhơn Phú A, huyện Mang Thít</t>
  </si>
  <si>
    <t>496 học sinh</t>
  </si>
  <si>
    <t>CT: 2179/QĐ-UBND ngày 21/8/2020</t>
  </si>
  <si>
    <t>Trường THCS Nhơn Phú, huyện Mang Thít</t>
  </si>
  <si>
    <t>560 học sinh</t>
  </si>
  <si>
    <t>CT: 2280/QĐ-UBND ngày 31/8/2020</t>
  </si>
  <si>
    <t>Trường THCS Bình Phước, huyện Mang Thít</t>
  </si>
  <si>
    <t>349 học sinh</t>
  </si>
  <si>
    <t>CT: 2180/QĐ-UBND ngày 21/8/2020</t>
  </si>
  <si>
    <t>Trường tiểu học Bình Phước C, huyện Mang Thít</t>
  </si>
  <si>
    <t>310 học sinh</t>
  </si>
  <si>
    <t>CT: 2137/QĐ-UBND ngày 17/8/2020</t>
  </si>
  <si>
    <t>Hội truòng 100 chỗ, phòng chức năng</t>
  </si>
  <si>
    <t>Trung tâm Văn hóa - Thể thao xã Bình Phước, huyện Mang Thít</t>
  </si>
  <si>
    <t>Hội truòng 200 chỗ, phòng chức năng</t>
  </si>
  <si>
    <t>CT: 1987/QĐ-UBND ngày 04/8/2020</t>
  </si>
  <si>
    <t>Nhà văn hóa thể thao cụm ấp Phước Thới - Phước Chí, xã Bình Phước, huyện Mang Thít</t>
  </si>
  <si>
    <t>CT: 1988/QĐ-UBND ngày 04/8/2020</t>
  </si>
  <si>
    <t>Xã Hiếu Thành</t>
  </si>
  <si>
    <t>Xã Trung Chánh</t>
  </si>
  <si>
    <t>Xã Trung Thành Đông</t>
  </si>
  <si>
    <t>Đường liên ấp Đức Hòa – Hòa Thuận, xã Trung Thành Đông, huyện Vũng Liêm</t>
  </si>
  <si>
    <t>0,73km</t>
  </si>
  <si>
    <t>CT: 1450/QĐ-UBND ngày 12/6/2020</t>
  </si>
  <si>
    <t>Đường liên ấp Phú Nông, xã Trung Thành Đông, huyện Vũng Liêm.</t>
  </si>
  <si>
    <t>CT: 1448/QĐ-UBND ngày 12/6/2020</t>
  </si>
  <si>
    <t>Xã Trung Thành Tây</t>
  </si>
  <si>
    <t>3,9km</t>
  </si>
  <si>
    <t>CT: 1465/QĐ-UBND ngày 12/6/2020</t>
  </si>
  <si>
    <t>3,36km</t>
  </si>
  <si>
    <t>CT: 1438/QĐ-UBND ngày 12/6/2020</t>
  </si>
  <si>
    <t>Trường mẫu giáo Hiếu Thành, huyện Vũng Liêm</t>
  </si>
  <si>
    <t>280 trẻ</t>
  </si>
  <si>
    <t>CT: 2276/QĐ-UBND ngày 26/8/2021</t>
  </si>
  <si>
    <t>Trường trung học cơ sở Hiếu Thành, huyện Vũng Liêm</t>
  </si>
  <si>
    <t>444 học sinh</t>
  </si>
  <si>
    <t>CT: 2087/QĐ-UBND ngày 05/8/2021</t>
  </si>
  <si>
    <t>255 trẻ</t>
  </si>
  <si>
    <t>Trường mẫu giáo Trung Chánh, huyện Vũng Liêm</t>
  </si>
  <si>
    <t>CT: 2201/QĐ-UBND ngày 24/8/2020</t>
  </si>
  <si>
    <t>Trường mẫu giáo Trung Thành Tây, huyện Vũng Liêm</t>
  </si>
  <si>
    <t>258 trẻ</t>
  </si>
  <si>
    <t>CT: 1991/QĐ-UBND ngày 04/8/2020</t>
  </si>
  <si>
    <t>Trường THCS Nguyễn Việt Hùng, xã Trung Thành Tây, huyện Vũng Liêm</t>
  </si>
  <si>
    <t>430 học sinh</t>
  </si>
  <si>
    <t>CT: 3411/QĐ-UBND ngày 21/12/2020</t>
  </si>
  <si>
    <t>Cải tạo HT, phòng chức năng</t>
  </si>
  <si>
    <t>Trung tâm Văn hoá - Thể thao xã Trung Chánh, huyện Vũng Liêm</t>
  </si>
  <si>
    <t>CT: 2252/QĐ-UBND ngày 24/8/2020</t>
  </si>
  <si>
    <t>CT: 2254/QĐ-UBND ngày 24/8/2020</t>
  </si>
  <si>
    <t>Trung tâm Văn hoá - Thể thao xã Trung Thành Đông, huyện Vũng Liêm</t>
  </si>
  <si>
    <t>CT: 2205/QĐ-UBND ngày 24/8/2020</t>
  </si>
  <si>
    <t>Nhà văn hoá thể thao cụm ấp Phú An - Đại Nghĩa, xã Trung Thành Đông, huyện Vũng Liêm</t>
  </si>
  <si>
    <t>CT: 2199/QĐ-UBND ngày 24/8/2020</t>
  </si>
  <si>
    <t>Đường liên ấp Ngãi Lộ B - kênh Sài Gòn Mới - giáp xã Nhơn Bình, huyện Trà Ôn</t>
  </si>
  <si>
    <t>Xã Nhơn Bình và xã Trà Côn</t>
  </si>
  <si>
    <t>CT: 2092/QĐ-UBND ngày 13/8/2020</t>
  </si>
  <si>
    <t>Xã Tân Mỹ</t>
  </si>
  <si>
    <t>Đường liên ấp Sóc Ruộng - Gia Kiết, xã Tân Mỹ, huyện Trà Ôn</t>
  </si>
  <si>
    <t>4,45km</t>
  </si>
  <si>
    <t>CT: 2095/QĐ-UBND ngày 13/8/2020</t>
  </si>
  <si>
    <t xml:space="preserve">Đường vào Trung tâm văn hóa - thể thao xã Tân Mỹ, huyện Trà Ôn.  </t>
  </si>
  <si>
    <t>0,85km</t>
  </si>
  <si>
    <t>CT: 2079/QĐ-UBND ngày 13/8/2020</t>
  </si>
  <si>
    <t>Xã Trà Côn</t>
  </si>
  <si>
    <t>Trường mầm non Trà Côn, huyện Trà Ôn</t>
  </si>
  <si>
    <t>550 trẻ</t>
  </si>
  <si>
    <t>CT: 1395/QĐ-UBND ngày 10/6/2020</t>
  </si>
  <si>
    <t>Trường tiểu học Trà Côn C, huyện Trà Ôn</t>
  </si>
  <si>
    <t>320 học sinh</t>
  </si>
  <si>
    <t>CT: 1394/QĐ-UBND ngày 10/6/2020</t>
  </si>
  <si>
    <t>Trung tâm Văn hóa - Thể thao xã Trà Côn, huyện Trà Ôn</t>
  </si>
  <si>
    <t>CT: 1185/QĐ-UBND ngày 19/5/2020</t>
  </si>
  <si>
    <t>Vốn NSTW năm 2021-2025 dự kiến thời điểm năm 2021</t>
  </si>
  <si>
    <t>Số vốn sẽ bố trí sau</t>
  </si>
  <si>
    <t>Trong đó: NSTW</t>
  </si>
  <si>
    <t>Kế hoạch vốn NSTW trung hạn giai đoạn 2021-2025</t>
  </si>
  <si>
    <t>Đường liên ấp Phú Thạnh C, xã Nhơn Phú (tuyến đường huyện 31B - cầu Sáu Tâm - giáp xã Hòa Tịnh), huyện Mang Thít</t>
  </si>
  <si>
    <t>Đường liên ấp Phước Thới B - giáp xã Nhơn Phú (Cái Sao Chánh Thuận - đường huyện 31B), xã Bình Phước, huyện Mang Thít</t>
  </si>
  <si>
    <t>Đường liên ấp Trung Hậu – Trường Thọ (cặp sông Rạch Lá), xã Trung Thành Tây, huyện Vũng Liêm</t>
  </si>
  <si>
    <t>Đường liên ấp Hòa Nghĩa – Quới Hiệp, xã Trung Thành Tây, huyện Vũng Liêm</t>
  </si>
  <si>
    <t>Kế hoạch bố trí hàng năm</t>
  </si>
  <si>
    <t>Năm 2022</t>
  </si>
  <si>
    <t>Năm 2023</t>
  </si>
  <si>
    <t>Quyết định chủ trương đầu tư</t>
  </si>
  <si>
    <t>Xã Quới An</t>
  </si>
  <si>
    <t>Trường mẫu giáo Phú Quới, huyện Long Hồ</t>
  </si>
  <si>
    <t>520 trẻ</t>
  </si>
  <si>
    <t>2547/QĐ-UBND ngày 24/9/2021</t>
  </si>
  <si>
    <t>Tổng số NS cấp trên hỗ trợ</t>
  </si>
  <si>
    <t>Dự kiến năm 2025</t>
  </si>
  <si>
    <r>
      <t>Hội trường 200 c</t>
    </r>
    <r>
      <rPr>
        <i/>
        <sz val="13"/>
        <rFont val="Times New Roman"/>
        <family val="1"/>
        <charset val="163"/>
      </rPr>
      <t>h</t>
    </r>
    <r>
      <rPr>
        <sz val="13"/>
        <rFont val="Times New Roman"/>
        <family val="1"/>
        <charset val="163"/>
      </rPr>
      <t>ỗ, phòng chức năng</t>
    </r>
  </si>
  <si>
    <t>Trường Trung học cơ sở Nguyễn Thị Thu, xã Quới An, huyện Vũng Liêm</t>
  </si>
  <si>
    <t>355 học sinh</t>
  </si>
  <si>
    <t>3410/QĐ-UBND ngày 21/12/2020</t>
  </si>
  <si>
    <t>Trường tiểu học Trung Chánh A, huyện Vũng Liêm</t>
  </si>
  <si>
    <t>364 học sinh</t>
  </si>
  <si>
    <t>2275/QĐ-UBND ngày 26/8/2021</t>
  </si>
  <si>
    <t>Trường tiểu học Trung Thành Đông A, huyện Vũng Liêm</t>
  </si>
  <si>
    <t>313 học sinh</t>
  </si>
  <si>
    <t>2228/QĐ-UBND ngày 23/8/2021</t>
  </si>
  <si>
    <t>Nhà văn hoá thể thao cụm ấp Chợ mới - Bà Đông - Rạch Chim, xã Trung Chánh, huyện Vũng Liêm</t>
  </si>
  <si>
    <t>I.2</t>
  </si>
  <si>
    <t>I.3</t>
  </si>
  <si>
    <t>I.4</t>
  </si>
  <si>
    <t>Đường liên ấp Rạch Dung – Quang Đức, xã Trung Chánh, huyện Vũng Liêm</t>
  </si>
  <si>
    <t>CT: 1588/QĐ-UBND ngày 22/6/2021</t>
  </si>
  <si>
    <t>Đường liên ấp Phước Lộc - Phước Thọ (ĐT 903 – Cái Sao Chánh Thuận), xã Bình Phước, huyện Mang Thít</t>
  </si>
  <si>
    <t>2831/QĐ-UBND ngày 12/12/2023</t>
  </si>
  <si>
    <t>2570/QĐ-UBND ngày 13/11/2023</t>
  </si>
  <si>
    <t>2784/QĐ-UBND ngày 07/12/2023</t>
  </si>
  <si>
    <t>5220/QĐ-UBND ngày 06/12/2023</t>
  </si>
  <si>
    <t>5162/QĐ-UBND ngày 28/11/2023</t>
  </si>
  <si>
    <t>2780/QĐ-UBND ngày 07/12/2023</t>
  </si>
  <si>
    <t>5742/QĐ-UBND ngày 08/12/2023</t>
  </si>
  <si>
    <t>5741/QĐ-UBND ngày 08/12/2023</t>
  </si>
  <si>
    <t xml:space="preserve">5191/QĐ-UBND ngày 04/12/2023 </t>
  </si>
  <si>
    <t>5203/QĐ-UBND ngày 04/12/2023</t>
  </si>
  <si>
    <t>82/QĐ-UBND ngày 17/01/2024</t>
  </si>
  <si>
    <t>3074/QĐ-UBND ngày 29/12/2023</t>
  </si>
  <si>
    <t>3075/QĐ-UBND ngày 29/12/2023</t>
  </si>
  <si>
    <t>3076/QĐ-UBND ngày 29/12/2023</t>
  </si>
  <si>
    <t>474/QĐ-UBND ngày 14/3/2024</t>
  </si>
  <si>
    <t>663/QĐ-UBND ngày 03/4/2024</t>
  </si>
  <si>
    <t>39/QĐ-UBND ngày 11/01/2024</t>
  </si>
  <si>
    <t>756/QĐ-UBND ngày 17/4/2024</t>
  </si>
  <si>
    <t>755/QĐ-UBND ngày 17/4/2024</t>
  </si>
  <si>
    <t>4222/QĐ-UBND ngày 28/8/2023</t>
  </si>
  <si>
    <t>3564/QĐ-UBND ngày 14/7/2023</t>
  </si>
  <si>
    <t>2504/QĐ-UBND ngày 01/12/2022; 
1285/QĐ-UBND ngày 31/5/2023;
344/QĐ-UBND ngày 27/02/2024</t>
  </si>
  <si>
    <t>2783/QĐ-UBND ngày 07/12/2023</t>
  </si>
  <si>
    <t>5169/QĐ-UBND ngày 27/10/2023</t>
  </si>
  <si>
    <t>1548/QĐ-UBND ngày 04/7/2023</t>
  </si>
  <si>
    <t>2547/QĐ-UBND ngày 10/11/2023</t>
  </si>
  <si>
    <t>2948/QĐ-UBND ngày 18/7/2023</t>
  </si>
  <si>
    <t>6650/QĐ-UBND ngày 0711/2023</t>
  </si>
  <si>
    <t>II.3</t>
  </si>
  <si>
    <t>7107/QĐ-UBND ngày 21/11/2023</t>
  </si>
  <si>
    <t>5678/QĐ-UBND ngày 31/10/2022</t>
  </si>
  <si>
    <t>KẾ HOẠCH PHÂN BỔ VỐN ĐẦU TƯ PHÁT TRIỂN TỪ NGÂN SÁCH TRUNG ƯƠNG 
THỰC HIỆN CÁC CHƯƠNG TRÌNH MỤC TIÊU QUỐC GIA XÂY DỰNG NÔNG THÔN MỚI NĂM 2025</t>
  </si>
  <si>
    <t>Nghị quyết số 58/NQ-HĐND ngày 15/7/2022</t>
  </si>
  <si>
    <t>Nghị quyết số 105/NQ-HĐND ngày 15/6/2023</t>
  </si>
  <si>
    <t>Nghị quyết số 171/NQ-HĐND ngày 10/7/2024</t>
  </si>
  <si>
    <t>Năm 2024</t>
  </si>
  <si>
    <t>Dự kiến điều chỉnh tháng 10/2024</t>
  </si>
  <si>
    <t>Đường liên ấp Quang Trường, xã Hiếu Thuận, huyện Vũng Liêm.</t>
  </si>
  <si>
    <t>Xã Hiếu Thuận</t>
  </si>
  <si>
    <t>1,85km</t>
  </si>
  <si>
    <t>CT: 1994/QĐ-UBND ngày 27/7/2021</t>
  </si>
  <si>
    <t>1994/QĐ-UBND ngày 27/7/2021</t>
  </si>
  <si>
    <t>2097/QĐ-UBND ngày 13/8/2020;
1819/QĐ-UBND ngày 05/9/2022</t>
  </si>
  <si>
    <t>Kế hoạch vốn NSTW trung hạn giai đoạn 2021-2026</t>
  </si>
  <si>
    <t>Kế hoạch vốn NSTW trung hạn giai đoạn 2021-2027</t>
  </si>
  <si>
    <t>Kế hoạch vốn NSTW trung hạn giai đoạn 2021-2028</t>
  </si>
  <si>
    <t>Kế hoạch vốn NSTW trung hạn giai đoạn 2021-2029</t>
  </si>
  <si>
    <t>2224/QĐ-UBND ngày 30/10/2024</t>
  </si>
  <si>
    <t>2216/QĐ-UBND ngày 30/10/2024</t>
  </si>
  <si>
    <t>5751/QĐ-UBND ngày 01/11/2023</t>
  </si>
  <si>
    <t>3663/QĐ-UBND ngày 21/7/2023</t>
  </si>
  <si>
    <t>5843/QĐ-UBND ngày 09/11/2024</t>
  </si>
  <si>
    <t>5085/QĐ-UBND ngày 05/12/2022</t>
  </si>
  <si>
    <t>4776/QĐ-UBND ngày 20/10/2024</t>
  </si>
  <si>
    <t>3532/QĐ-UBND ngày 04/7/2024</t>
  </si>
  <si>
    <t>4152/QĐ-UBND ngày09/8/2024</t>
  </si>
  <si>
    <t>3488/QĐ-UBND ngày 02/7/2024</t>
  </si>
  <si>
    <t>5588/QĐ-UBND ngày 08/11/2024</t>
  </si>
  <si>
    <t>5589/QĐ-UBND ngày 08/11/2024</t>
  </si>
  <si>
    <t>4088/QĐ-UBND ngày 30/7/2024</t>
  </si>
  <si>
    <t>4089/QĐ-UBND ngày 30/7/2024</t>
  </si>
  <si>
    <t>1766/QĐ-UBND ngày 09/9/2024</t>
  </si>
  <si>
    <t>2490/QĐ-UBND ngày02/7/2024</t>
  </si>
  <si>
    <t>Phụ lục 3</t>
  </si>
  <si>
    <t>6177a/QĐ-UBND ngày 10/12/2024</t>
  </si>
  <si>
    <t>(Kèm theo Quyết định số: 2741/QĐ-UBND ngày 30/12/2024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</si>
</sst>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_(* #,##0_);_(* \(#,##0\);_(* &quot;-&quot;??_);_(@_)"/>
    <numFmt numFmtId="170" formatCode="_(* #,##0.000_);_(* \(#,##0.000\);_(* &quot;-&quot;_);_(@_)"/>
    <numFmt numFmtId="171" formatCode="_-&quot;$&quot;* #,##0_-;\-&quot;$&quot;* #,##0_-;_-&quot;$&quot;* &quot;-&quot;_-;_-@_-"/>
    <numFmt numFmtId="172" formatCode="&quot;\&quot;#,##0.00;[Red]&quot;\&quot;&quot;\&quot;&quot;\&quot;&quot;\&quot;&quot;\&quot;&quot;\&quot;\-#,##0.00"/>
    <numFmt numFmtId="173" formatCode="&quot;\&quot;#,##0;[Red]&quot;\&quot;&quot;\&quot;\-#,##0"/>
    <numFmt numFmtId="174" formatCode="_-* ###&quot;,&quot;0&quot;.&quot;00\ _$_-;\-* ###&quot;,&quot;0&quot;.&quot;00\ _$_-;_-* &quot;-&quot;??\ _$_-;_-@_-"/>
    <numFmt numFmtId="175" formatCode="&quot;.&quot;###&quot;,&quot;0&quot;.&quot;00_);\(&quot;.&quot;###&quot;,&quot;0&quot;.&quot;00\)"/>
    <numFmt numFmtId="176" formatCode="_-* #,##0_$_-;\-* #,##0_$_-;_-* &quot;-&quot;_$_-;_-@_-"/>
    <numFmt numFmtId="177" formatCode="_-* #,##0\ _®_-;\-* #,##0\ _®_-;_-* &quot;-&quot;\ _®_-;_-@_-"/>
    <numFmt numFmtId="178" formatCode="&quot;Rp&quot;#,##0_);[Red]\(&quot;Rp&quot;#,##0\)"/>
    <numFmt numFmtId="179" formatCode="_-* #,##0\ _F_-;\-* #,##0\ _F_-;_-* &quot;-&quot;\ _F_-;_-@_-"/>
    <numFmt numFmtId="180" formatCode="_-* #,##0.00\ _F_-;\-* #,##0.00\ _F_-;_-* &quot;-&quot;??\ _F_-;_-@_-"/>
    <numFmt numFmtId="181" formatCode="_(&quot;$&quot;\ * #,##0_);_(&quot;$&quot;\ * \(#,##0\);_(&quot;$&quot;\ * &quot;-&quot;_);_(@_)"/>
    <numFmt numFmtId="182" formatCode="_-* #,##0\ &quot;F&quot;_-;\-* #,##0\ &quot;F&quot;_-;_-* &quot;-&quot;\ &quot;F&quot;_-;_-@_-"/>
    <numFmt numFmtId="183" formatCode="_ &quot;\&quot;* #,##0_ ;_ &quot;\&quot;* \-#,##0_ ;_ &quot;\&quot;* &quot;-&quot;_ ;_ @_ "/>
    <numFmt numFmtId="184" formatCode="_-* #,##0&quot;$&quot;_-;\-* #,##0&quot;$&quot;_-;_-* &quot;-&quot;&quot;$&quot;_-;_-@_-"/>
    <numFmt numFmtId="185" formatCode="_-* #,##0.00&quot;$&quot;_-;\-* #,##0.00&quot;$&quot;_-;_-* &quot;-&quot;??&quot;$&quot;_-;_-@_-"/>
    <numFmt numFmtId="186" formatCode="&quot;SFr.&quot;\ #,##0.00;[Red]&quot;SFr.&quot;\ \-#,##0.00"/>
    <numFmt numFmtId="187" formatCode="&quot;SFr.&quot;\ #,##0.00;&quot;SFr.&quot;\ \-#,##0.00"/>
    <numFmt numFmtId="188" formatCode="_ &quot;SFr.&quot;\ * #,##0_ ;_ &quot;SFr.&quot;\ * \-#,##0_ ;_ &quot;SFr.&quot;\ * &quot;-&quot;_ ;_ @_ "/>
    <numFmt numFmtId="189" formatCode="_ * #,##0_ ;_ * \-#,##0_ ;_ * &quot;-&quot;_ ;_ @_ "/>
    <numFmt numFmtId="190" formatCode="_ * #,##0.00_ ;_ * \-#,##0.00_ ;_ * &quot;-&quot;??_ ;_ @_ "/>
    <numFmt numFmtId="191" formatCode="_-* #,##0.00_$_-;\-* #,##0.00_$_-;_-* &quot;-&quot;??_$_-;_-@_-"/>
    <numFmt numFmtId="192" formatCode=";;"/>
    <numFmt numFmtId="193" formatCode="#,##0.0_);\(#,##0.0\)"/>
    <numFmt numFmtId="194" formatCode="0.0%"/>
    <numFmt numFmtId="195" formatCode="&quot;$&quot;#,##0.00"/>
    <numFmt numFmtId="196" formatCode="_ * #,##0.00_)&quot;£&quot;_ ;_ * \(#,##0.00\)&quot;£&quot;_ ;_ * &quot;-&quot;??_)&quot;£&quot;_ ;_ @_ "/>
    <numFmt numFmtId="197" formatCode="_-&quot;$&quot;* #,##0.00_-;\-&quot;$&quot;* #,##0.00_-;_-&quot;$&quot;* &quot;-&quot;??_-;_-@_-"/>
    <numFmt numFmtId="198" formatCode="0.0%;\(0.0%\)"/>
    <numFmt numFmtId="199" formatCode="_-* #,##0.00\ &quot;F&quot;_-;\-* #,##0.00\ &quot;F&quot;_-;_-* &quot;-&quot;??\ &quot;F&quot;_-;_-@_-"/>
    <numFmt numFmtId="200" formatCode="0.000_)"/>
    <numFmt numFmtId="201" formatCode="_-* #,##0.00\ _€_-;\-* #,##0.00\ _€_-;_-* &quot;-&quot;??\ _€_-;_-@_-"/>
    <numFmt numFmtId="202" formatCode="_-* #,##0.00\ _V_N_D_-;\-* #,##0.00\ _V_N_D_-;_-* &quot;-&quot;??\ _V_N_D_-;_-@_-"/>
    <numFmt numFmtId="203" formatCode="#\ ###\ ###"/>
    <numFmt numFmtId="204" formatCode="_ &quot;R&quot;\ * #,##0_ ;_ &quot;R&quot;\ * \-#,##0_ ;_ &quot;R&quot;\ * &quot;-&quot;_ ;_ @_ "/>
    <numFmt numFmtId="205" formatCode="\$#,##0\ ;\(\$#,##0\)"/>
    <numFmt numFmtId="206" formatCode="#\ ###\ ##0.0"/>
    <numFmt numFmtId="207" formatCode="#\ ###\ ###\ .00"/>
    <numFmt numFmtId="208" formatCode="_-[$€-2]* #,##0.00_-;\-[$€-2]* #,##0.00_-;_-[$€-2]* &quot;-&quot;??_-"/>
    <numFmt numFmtId="209" formatCode="_(* #,##0.000000_);_(* \(#,##0.000000\);_(* &quot;-&quot;??_);_(@_)"/>
    <numFmt numFmtId="210" formatCode="#."/>
    <numFmt numFmtId="211" formatCode="0.000"/>
    <numFmt numFmtId="212" formatCode="0.0000"/>
    <numFmt numFmtId="213" formatCode="#,##0\ &quot;$&quot;_);[Red]\(#,##0\ &quot;$&quot;\)"/>
    <numFmt numFmtId="214" formatCode="&quot;$&quot;###,0&quot;.&quot;00_);[Red]\(&quot;$&quot;###,0&quot;.&quot;00\)"/>
    <numFmt numFmtId="215" formatCode="&quot;\&quot;#,##0;[Red]\-&quot;\&quot;#,##0"/>
    <numFmt numFmtId="216" formatCode="&quot;\&quot;#,##0.00;\-&quot;\&quot;#,##0.00"/>
    <numFmt numFmtId="217" formatCode="&quot;VND&quot;#,##0_);[Red]\(&quot;VND&quot;#,##0\)"/>
    <numFmt numFmtId="218" formatCode="_-* #,##0.00\ _ã_ð_í_._-;\-* #,##0.00\ _ã_ð_í_._-;_-* &quot;-&quot;??\ _ã_ð_í_._-;_-@_-"/>
    <numFmt numFmtId="219" formatCode="#,##0.000_);\(#,##0.000\)"/>
    <numFmt numFmtId="220" formatCode="#"/>
    <numFmt numFmtId="221" formatCode="&quot;¡Ì&quot;#,##0;[Red]\-&quot;¡Ì&quot;#,##0"/>
    <numFmt numFmtId="222" formatCode="#,##0.00\ &quot;F&quot;;[Red]\-#,##0.00\ &quot;F&quot;"/>
    <numFmt numFmtId="223" formatCode="_(* #.##0.00_);_(* \(#.##0.00\);_(* &quot;-&quot;??_);_(@_)"/>
    <numFmt numFmtId="224" formatCode="#,##0.00\ \ \ \ "/>
    <numFmt numFmtId="225" formatCode="_ * #.##._ ;_ * \-#.##._ ;_ * &quot;-&quot;??_ ;_ @_ⴆ"/>
    <numFmt numFmtId="226" formatCode="#,##0\ &quot;F&quot;;[Red]\-#,##0\ &quot;F&quot;"/>
    <numFmt numFmtId="227" formatCode="_-* ###,0&quot;.&quot;00_-;\-* ###,0&quot;.&quot;00_-;_-* &quot;-&quot;??_-;_-@_-"/>
    <numFmt numFmtId="228" formatCode="_-* #,##0\ _F_-;\-* #,##0\ _F_-;_-* &quot;-&quot;??\ _F_-;_-@_-"/>
    <numFmt numFmtId="229" formatCode="0.000\ "/>
    <numFmt numFmtId="230" formatCode="#,##0\ &quot;Lt&quot;;[Red]\-#,##0\ &quot;Lt&quot;"/>
    <numFmt numFmtId="231" formatCode="#,##0.00\ &quot;F&quot;;\-#,##0.00\ &quot;F&quot;"/>
    <numFmt numFmtId="232" formatCode="&quot;\&quot;#,##0;&quot;\&quot;&quot;\&quot;&quot;\&quot;&quot;\&quot;&quot;\&quot;&quot;\&quot;&quot;\&quot;\-#,##0"/>
    <numFmt numFmtId="233" formatCode="_ &quot;\&quot;* #,##0.00_ ;_ &quot;\&quot;* \-#,##0.00_ ;_ &quot;\&quot;* &quot;-&quot;??_ ;_ @_ "/>
    <numFmt numFmtId="234" formatCode="#,##0&quot;$&quot;;[Red]\-#,##0&quot;$&quot;"/>
    <numFmt numFmtId="235" formatCode="#,##0_ ;\-#,##0\ "/>
  </numFmts>
  <fonts count="97">
    <font>
      <sz val="10"/>
      <name val="Arial"/>
      <family val="2"/>
    </font>
    <font>
      <sz val="10"/>
      <name val="Arial"/>
      <family val="2"/>
    </font>
    <font>
      <b/>
      <i/>
      <sz val="16"/>
      <name val="Times New Roman"/>
      <family val="1"/>
      <charset val="163"/>
    </font>
    <font>
      <sz val="13"/>
      <name val="Times New Roman"/>
      <family val="1"/>
      <charset val="163"/>
    </font>
    <font>
      <b/>
      <sz val="24"/>
      <name val="Times New Roman"/>
      <family val="1"/>
      <charset val="163"/>
    </font>
    <font>
      <b/>
      <sz val="18"/>
      <name val="Times New Roman"/>
      <family val="1"/>
      <charset val="163"/>
    </font>
    <font>
      <i/>
      <sz val="16"/>
      <name val="Times New Roman"/>
      <family val="1"/>
      <charset val="163"/>
    </font>
    <font>
      <sz val="10"/>
      <name val="Arial"/>
      <family val="2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</font>
    <font>
      <b/>
      <sz val="15"/>
      <name val="Times New Roman"/>
      <family val="1"/>
      <charset val="163"/>
    </font>
    <font>
      <sz val="15"/>
      <name val="Times New Roman"/>
      <family val="1"/>
      <charset val="163"/>
    </font>
    <font>
      <b/>
      <i/>
      <sz val="13"/>
      <name val="Times New Roman"/>
      <family val="1"/>
      <charset val="163"/>
    </font>
    <font>
      <sz val="11"/>
      <color indexed="8"/>
      <name val="Calibri"/>
      <family val="2"/>
    </font>
    <font>
      <sz val="12"/>
      <name val="VNI-Times"/>
    </font>
    <font>
      <sz val="11"/>
      <name val="Calibri"/>
      <family val="2"/>
    </font>
    <font>
      <sz val="12"/>
      <name val=".VnTime"/>
      <family val="2"/>
    </font>
    <font>
      <sz val="12"/>
      <name val="돋움체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sz val="11"/>
      <color theme="1"/>
      <name val="Calibri"/>
      <family val="2"/>
      <scheme val="minor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sz val="11"/>
      <color rgb="FF9C0006"/>
      <name val="Calibri"/>
      <family val="2"/>
      <scheme val="minor"/>
    </font>
    <font>
      <sz val="11"/>
      <name val="돋움"/>
      <family val="2"/>
      <charset val="129"/>
    </font>
    <font>
      <b/>
      <sz val="11"/>
      <color rgb="FFFA7D00"/>
      <name val="Calibri"/>
      <family val="2"/>
      <scheme val="minor"/>
    </font>
    <font>
      <b/>
      <sz val="10"/>
      <name val="Helv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  <charset val="163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3"/>
      <color rgb="FF006100"/>
      <name val="Times New Roman"/>
      <family val="2"/>
    </font>
    <font>
      <sz val="11"/>
      <color rgb="FF006100"/>
      <name val="Calibri"/>
      <family val="2"/>
      <scheme val="minor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sz val="11"/>
      <color rgb="FF3F3F76"/>
      <name val="Calibri"/>
      <family val="2"/>
      <scheme val="minor"/>
    </font>
    <font>
      <u/>
      <sz val="12"/>
      <color indexed="12"/>
      <name val="Arial"/>
      <family val="2"/>
    </font>
    <font>
      <sz val="12"/>
      <name val="Arial"/>
      <family val="2"/>
    </font>
    <font>
      <sz val="11"/>
      <color rgb="FFFA7D00"/>
      <name val="Calibri"/>
      <family val="2"/>
      <scheme val="minor"/>
    </font>
    <font>
      <sz val="10"/>
      <name val="Helv"/>
    </font>
    <font>
      <b/>
      <sz val="11"/>
      <name val="Helv"/>
      <family val="2"/>
    </font>
    <font>
      <sz val="11"/>
      <color rgb="FF9C6500"/>
      <name val="Calibri"/>
      <family val="2"/>
      <scheme val="minor"/>
    </font>
    <font>
      <sz val="10"/>
      <name val="VNtimes new roman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sz val="13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</font>
    <font>
      <sz val="9"/>
      <name val="Arial"/>
      <family val="2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  <charset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Helvetica Neue"/>
      <family val="2"/>
    </font>
    <font>
      <sz val="11"/>
      <color indexed="8"/>
      <name val="Helvetica Neue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–¾’©"/>
      <family val="1"/>
      <charset val="128"/>
    </font>
    <font>
      <b/>
      <sz val="11"/>
      <name val="Arial"/>
      <family val="2"/>
    </font>
    <font>
      <sz val="13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b/>
      <sz val="11"/>
      <name val="Times New Roman"/>
      <family val="1"/>
    </font>
    <font>
      <b/>
      <sz val="12"/>
      <name val="VNI-Times"/>
    </font>
    <font>
      <sz val="10"/>
      <name val=".VnAvant"/>
      <family val="2"/>
    </font>
    <font>
      <sz val="10"/>
      <name val=".VnArial"/>
      <family val="2"/>
    </font>
    <font>
      <sz val="14"/>
      <name val=".VnArial"/>
      <family val="2"/>
    </font>
    <font>
      <sz val="12"/>
      <name val="바탕체"/>
      <family val="3"/>
    </font>
    <font>
      <sz val="10"/>
      <name val="명조"/>
      <family val="3"/>
      <charset val="129"/>
    </font>
    <font>
      <sz val="10"/>
      <name val="Arial"/>
      <family val="2"/>
      <charset val="163"/>
    </font>
    <font>
      <b/>
      <i/>
      <sz val="16"/>
      <name val="Times New Roman"/>
      <family val="1"/>
    </font>
    <font>
      <sz val="16"/>
      <name val="Times New Roman"/>
      <family val="1"/>
      <charset val="163"/>
    </font>
    <font>
      <sz val="20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20"/>
      <name val="Times New Roman"/>
      <family val="1"/>
      <charset val="163"/>
    </font>
    <font>
      <b/>
      <i/>
      <sz val="20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45"/>
      </patternFill>
    </fill>
    <fill>
      <patternFill patternType="solid">
        <fgColor theme="5" tint="0.79995117038483843"/>
        <bgColor indexed="65"/>
      </patternFill>
    </fill>
    <fill>
      <patternFill patternType="solid">
        <fgColor indexed="42"/>
      </patternFill>
    </fill>
    <fill>
      <patternFill patternType="solid">
        <fgColor theme="6" tint="0.79995117038483843"/>
        <bgColor indexed="65"/>
      </patternFill>
    </fill>
    <fill>
      <patternFill patternType="solid">
        <fgColor indexed="46"/>
      </patternFill>
    </fill>
    <fill>
      <patternFill patternType="solid">
        <fgColor theme="7" tint="0.79995117038483843"/>
        <bgColor indexed="65"/>
      </patternFill>
    </fill>
    <fill>
      <patternFill patternType="solid">
        <fgColor indexed="27"/>
      </patternFill>
    </fill>
    <fill>
      <patternFill patternType="solid">
        <fgColor theme="8" tint="0.79995117038483843"/>
        <bgColor indexed="65"/>
      </patternFill>
    </fill>
    <fill>
      <patternFill patternType="solid">
        <fgColor indexed="47"/>
      </patternFill>
    </fill>
    <fill>
      <patternFill patternType="solid">
        <fgColor theme="9" tint="0.79995117038483843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indexed="36"/>
      </patternFill>
    </fill>
    <fill>
      <patternFill patternType="solid">
        <fgColor theme="7" tint="0.39994506668294322"/>
        <bgColor indexed="65"/>
      </patternFill>
    </fill>
    <fill>
      <patternFill patternType="solid">
        <fgColor indexed="49"/>
      </patternFill>
    </fill>
    <fill>
      <patternFill patternType="solid">
        <fgColor theme="8" tint="0.39994506668294322"/>
        <bgColor indexed="65"/>
      </patternFill>
    </fill>
    <fill>
      <patternFill patternType="solid">
        <fgColor indexed="52"/>
      </patternFill>
    </fill>
    <fill>
      <patternFill patternType="solid">
        <fgColor theme="9" tint="0.39994506668294322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1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" fillId="0" borderId="0"/>
    <xf numFmtId="171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6" fillId="0" borderId="10"/>
    <xf numFmtId="3" fontId="18" fillId="0" borderId="10"/>
    <xf numFmtId="3" fontId="16" fillId="0" borderId="10"/>
    <xf numFmtId="3" fontId="16" fillId="0" borderId="10"/>
    <xf numFmtId="169" fontId="16" fillId="0" borderId="11" applyFont="0" applyBorder="0"/>
    <xf numFmtId="169" fontId="16" fillId="0" borderId="11" applyFont="0" applyBorder="0"/>
    <xf numFmtId="0" fontId="16" fillId="0" borderId="0"/>
    <xf numFmtId="0" fontId="16" fillId="0" borderId="0"/>
    <xf numFmtId="172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6" fillId="0" borderId="12"/>
    <xf numFmtId="0" fontId="16" fillId="0" borderId="12"/>
    <xf numFmtId="176" fontId="16" fillId="0" borderId="0" applyFont="0" applyFill="0" applyBorder="0" applyAlignment="0" applyProtection="0"/>
    <xf numFmtId="177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6" fillId="0" borderId="0"/>
    <xf numFmtId="0" fontId="1" fillId="0" borderId="0" applyNumberFormat="0" applyFill="0" applyBorder="0" applyAlignment="0" applyProtection="0"/>
    <xf numFmtId="42" fontId="19" fillId="0" borderId="0" applyFont="0" applyFill="0" applyBorder="0" applyAlignment="0" applyProtection="0"/>
    <xf numFmtId="179" fontId="16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20" fillId="0" borderId="0"/>
    <xf numFmtId="42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0" fillId="0" borderId="0"/>
    <xf numFmtId="42" fontId="19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2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1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0" fillId="0" borderId="0"/>
    <xf numFmtId="0" fontId="21" fillId="0" borderId="0"/>
    <xf numFmtId="42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20" fillId="0" borderId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1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2" fillId="0" borderId="0"/>
    <xf numFmtId="1" fontId="16" fillId="0" borderId="10" applyBorder="0" applyAlignment="0">
      <alignment horizontal="center"/>
    </xf>
    <xf numFmtId="1" fontId="16" fillId="0" borderId="10" applyBorder="0" applyAlignment="0">
      <alignment horizontal="center"/>
    </xf>
    <xf numFmtId="3" fontId="16" fillId="0" borderId="10"/>
    <xf numFmtId="3" fontId="18" fillId="0" borderId="10"/>
    <xf numFmtId="3" fontId="16" fillId="0" borderId="10"/>
    <xf numFmtId="3" fontId="16" fillId="0" borderId="10"/>
    <xf numFmtId="2" fontId="16" fillId="21" borderId="13">
      <alignment horizontal="center"/>
    </xf>
    <xf numFmtId="3" fontId="18" fillId="0" borderId="10"/>
    <xf numFmtId="2" fontId="16" fillId="21" borderId="13">
      <alignment horizontal="center"/>
    </xf>
    <xf numFmtId="2" fontId="16" fillId="21" borderId="13">
      <alignment horizontal="center"/>
    </xf>
    <xf numFmtId="183" fontId="16" fillId="0" borderId="0" applyFont="0" applyFill="0" applyBorder="0" applyAlignment="0" applyProtection="0"/>
    <xf numFmtId="0" fontId="23" fillId="22" borderId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0" borderId="0" applyFont="0" applyFill="0" applyBorder="0" applyAlignment="0">
      <alignment horizontal="left"/>
    </xf>
    <xf numFmtId="0" fontId="16" fillId="0" borderId="0" applyFont="0" applyFill="0" applyBorder="0" applyAlignment="0">
      <alignment horizontal="left"/>
    </xf>
    <xf numFmtId="0" fontId="16" fillId="22" borderId="0"/>
    <xf numFmtId="0" fontId="16" fillId="22" borderId="0"/>
    <xf numFmtId="0" fontId="16" fillId="0" borderId="0" applyFont="0" applyFill="0" applyBorder="0" applyAlignment="0">
      <alignment horizontal="left"/>
    </xf>
    <xf numFmtId="0" fontId="16" fillId="0" borderId="0" applyFont="0" applyFill="0" applyBorder="0" applyAlignment="0">
      <alignment horizontal="left"/>
    </xf>
    <xf numFmtId="0" fontId="24" fillId="23" borderId="14" applyFont="0" applyFill="0" applyAlignment="0">
      <alignment vertical="center" wrapText="1"/>
    </xf>
    <xf numFmtId="9" fontId="16" fillId="0" borderId="0" applyBorder="0" applyAlignment="0" applyProtection="0"/>
    <xf numFmtId="0" fontId="16" fillId="22" borderId="0"/>
    <xf numFmtId="0" fontId="25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5" borderId="0" applyAlignment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26" fillId="27" borderId="0" applyAlignment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9" borderId="0" applyAlignment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26" fillId="31" borderId="0" applyAlignment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3" borderId="0" applyAlignment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26" fillId="35" borderId="0" applyAlignment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" fillId="0" borderId="0"/>
    <xf numFmtId="0" fontId="1" fillId="0" borderId="0"/>
    <xf numFmtId="0" fontId="16" fillId="22" borderId="0"/>
    <xf numFmtId="0" fontId="27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28" fillId="0" borderId="0"/>
    <xf numFmtId="0" fontId="16" fillId="0" borderId="0">
      <alignment wrapText="1"/>
    </xf>
    <xf numFmtId="0" fontId="29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6" fillId="10" borderId="0" applyAlignment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26" fillId="12" borderId="0" applyAlignment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26" fillId="14" borderId="0" applyAlignment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26" fillId="16" borderId="0" applyAlignment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6" fillId="18" borderId="0" applyAlignment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26" fillId="20" borderId="0" applyAlignment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0" borderId="0"/>
    <xf numFmtId="0" fontId="30" fillId="0" borderId="0"/>
    <xf numFmtId="0" fontId="16" fillId="0" borderId="0"/>
    <xf numFmtId="0" fontId="16" fillId="0" borderId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31" fillId="41" borderId="0" applyAlignment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31" fillId="42" borderId="0" applyAlignment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31" fillId="43" borderId="0" applyAlignment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Alignment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Alignment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31" fillId="49" borderId="0" applyAlignment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0" borderId="0"/>
    <xf numFmtId="0" fontId="16" fillId="0" borderId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31" fillId="9" borderId="0" applyAlignment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31" fillId="11" borderId="0" applyAlignment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31" fillId="13" borderId="0" applyAlignment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31" fillId="15" borderId="0" applyAlignment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31" fillId="17" borderId="0" applyAlignment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31" fillId="19" borderId="0" applyAlignment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186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15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2" fillId="0" borderId="0">
      <alignment horizontal="center" wrapText="1"/>
      <protection locked="0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189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3" fillId="3" borderId="0" applyAlignment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176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6" fillId="0" borderId="0" applyFill="0" applyBorder="0" applyAlignment="0"/>
    <xf numFmtId="0" fontId="34" fillId="0" borderId="0" applyFill="0" applyBorder="0" applyAlignment="0"/>
    <xf numFmtId="192" fontId="16" fillId="0" borderId="0" applyFill="0" applyBorder="0" applyAlignment="0"/>
    <xf numFmtId="192" fontId="16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194" fontId="1" fillId="0" borderId="0" applyFill="0" applyBorder="0" applyAlignment="0"/>
    <xf numFmtId="195" fontId="1" fillId="0" borderId="0" applyFill="0" applyBorder="0" applyAlignment="0"/>
    <xf numFmtId="196" fontId="1" fillId="0" borderId="0" applyFill="0" applyBorder="0" applyAlignment="0"/>
    <xf numFmtId="196" fontId="1" fillId="0" borderId="0" applyFill="0" applyBorder="0" applyAlignment="0"/>
    <xf numFmtId="197" fontId="16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198" fontId="16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0" fontId="16" fillId="54" borderId="15" applyNumberFormat="0" applyAlignment="0" applyProtection="0"/>
    <xf numFmtId="0" fontId="16" fillId="54" borderId="15" applyNumberFormat="0" applyAlignment="0" applyProtection="0"/>
    <xf numFmtId="0" fontId="35" fillId="6" borderId="3" applyAlignment="0"/>
    <xf numFmtId="0" fontId="16" fillId="54" borderId="15" applyNumberFormat="0" applyAlignment="0" applyProtection="0"/>
    <xf numFmtId="0" fontId="16" fillId="54" borderId="15" applyNumberFormat="0" applyAlignment="0" applyProtection="0"/>
    <xf numFmtId="0" fontId="16" fillId="0" borderId="0"/>
    <xf numFmtId="0" fontId="36" fillId="0" borderId="0"/>
    <xf numFmtId="0" fontId="16" fillId="0" borderId="0"/>
    <xf numFmtId="0" fontId="16" fillId="0" borderId="0"/>
    <xf numFmtId="199" fontId="19" fillId="0" borderId="0" applyFont="0" applyFill="0" applyBorder="0" applyAlignment="0" applyProtection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39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39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203" fontId="16" fillId="0" borderId="0"/>
    <xf numFmtId="203" fontId="16" fillId="0" borderId="0"/>
    <xf numFmtId="3" fontId="1" fillId="0" borderId="0" applyFont="0" applyFill="0" applyBorder="0" applyAlignment="0" applyProtection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204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205" fontId="1" fillId="0" borderId="0" applyFont="0" applyFill="0" applyBorder="0" applyAlignment="0" applyProtection="0"/>
    <xf numFmtId="206" fontId="16" fillId="0" borderId="0"/>
    <xf numFmtId="206" fontId="16" fillId="0" borderId="0"/>
    <xf numFmtId="0" fontId="16" fillId="55" borderId="16" applyNumberFormat="0" applyAlignment="0" applyProtection="0"/>
    <xf numFmtId="0" fontId="16" fillId="55" borderId="16" applyNumberFormat="0" applyAlignment="0" applyProtection="0"/>
    <xf numFmtId="0" fontId="40" fillId="7" borderId="6" applyAlignment="0"/>
    <xf numFmtId="0" fontId="16" fillId="55" borderId="16" applyNumberFormat="0" applyAlignment="0" applyProtection="0"/>
    <xf numFmtId="0" fontId="16" fillId="55" borderId="16" applyNumberFormat="0" applyAlignment="0" applyProtection="0"/>
    <xf numFmtId="169" fontId="16" fillId="0" borderId="0" applyFont="0" applyFill="0" applyBorder="0" applyAlignment="0" applyProtection="0"/>
    <xf numFmtId="1" fontId="16" fillId="0" borderId="17" applyBorder="0"/>
    <xf numFmtId="1" fontId="16" fillId="0" borderId="17" applyBorder="0"/>
    <xf numFmtId="0" fontId="1" fillId="0" borderId="0" applyFont="0" applyFill="0" applyBorder="0" applyAlignment="0" applyProtection="0"/>
    <xf numFmtId="14" fontId="41" fillId="0" borderId="0" applyFill="0" applyBorder="0" applyAlignment="0"/>
    <xf numFmtId="41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207" fontId="16" fillId="0" borderId="0"/>
    <xf numFmtId="207" fontId="16" fillId="0" borderId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197" fontId="16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198" fontId="16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/>
    <xf numFmtId="208" fontId="1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4" fillId="2" borderId="0" applyAlignment="0"/>
    <xf numFmtId="0" fontId="16" fillId="28" borderId="0" applyNumberFormat="0" applyBorder="0" applyAlignment="0" applyProtection="0"/>
    <xf numFmtId="38" fontId="45" fillId="21" borderId="0" applyNumberFormat="0" applyBorder="0" applyAlignment="0" applyProtection="0"/>
    <xf numFmtId="0" fontId="16" fillId="0" borderId="18" applyNumberFormat="0" applyFill="0" applyBorder="0" applyAlignment="0" applyProtection="0">
      <alignment horizontal="center" vertical="center"/>
    </xf>
    <xf numFmtId="0" fontId="16" fillId="0" borderId="18" applyNumberFormat="0" applyFill="0" applyBorder="0" applyAlignment="0" applyProtection="0">
      <alignment horizontal="center" vertical="center"/>
    </xf>
    <xf numFmtId="0" fontId="16" fillId="0" borderId="0" applyNumberFormat="0" applyFont="0" applyBorder="0" applyAlignment="0">
      <alignment horizontal="left" vertical="center"/>
    </xf>
    <xf numFmtId="0" fontId="16" fillId="0" borderId="0" applyNumberFormat="0" applyFont="0" applyBorder="0" applyAlignment="0">
      <alignment horizontal="left" vertical="center"/>
    </xf>
    <xf numFmtId="0" fontId="16" fillId="56" borderId="0"/>
    <xf numFmtId="0" fontId="16" fillId="56" borderId="0"/>
    <xf numFmtId="0" fontId="16" fillId="0" borderId="0">
      <alignment horizontal="left"/>
    </xf>
    <xf numFmtId="0" fontId="4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47" fillId="0" borderId="19" applyNumberFormat="0" applyAlignment="0" applyProtection="0">
      <alignment horizontal="left" vertical="center"/>
    </xf>
    <xf numFmtId="0" fontId="47" fillId="0" borderId="20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2" applyAlignment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50" fillId="0" borderId="22" applyAlignment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09" fontId="15" fillId="0" borderId="0">
      <protection locked="0"/>
    </xf>
    <xf numFmtId="210" fontId="51" fillId="0" borderId="0">
      <protection locked="0"/>
    </xf>
    <xf numFmtId="209" fontId="15" fillId="0" borderId="0">
      <protection locked="0"/>
    </xf>
    <xf numFmtId="209" fontId="15" fillId="0" borderId="0">
      <protection locked="0"/>
    </xf>
    <xf numFmtId="210" fontId="51" fillId="0" borderId="0">
      <protection locked="0"/>
    </xf>
    <xf numFmtId="209" fontId="15" fillId="0" borderId="0">
      <protection locked="0"/>
    </xf>
    <xf numFmtId="0" fontId="16" fillId="0" borderId="23">
      <alignment horizontal="center"/>
    </xf>
    <xf numFmtId="0" fontId="16" fillId="0" borderId="23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5" fontId="16" fillId="57" borderId="10" applyNumberFormat="0" applyAlignment="0">
      <alignment horizontal="left" vertical="top"/>
    </xf>
    <xf numFmtId="5" fontId="16" fillId="57" borderId="10" applyNumberFormat="0" applyAlignment="0">
      <alignment horizontal="left" vertical="top"/>
    </xf>
    <xf numFmtId="49" fontId="16" fillId="0" borderId="10">
      <alignment vertical="center"/>
    </xf>
    <xf numFmtId="49" fontId="16" fillId="0" borderId="10">
      <alignment vertical="center"/>
    </xf>
    <xf numFmtId="0" fontId="22" fillId="0" borderId="0"/>
    <xf numFmtId="41" fontId="19" fillId="0" borderId="0" applyFont="0" applyFill="0" applyBorder="0" applyAlignment="0" applyProtection="0"/>
    <xf numFmtId="10" fontId="45" fillId="21" borderId="10" applyNumberFormat="0" applyBorder="0" applyAlignment="0" applyProtection="0"/>
    <xf numFmtId="0" fontId="16" fillId="34" borderId="15" applyNumberFormat="0" applyAlignment="0" applyProtection="0"/>
    <xf numFmtId="0" fontId="16" fillId="34" borderId="15" applyNumberFormat="0" applyAlignment="0" applyProtection="0"/>
    <xf numFmtId="0" fontId="52" fillId="5" borderId="3" applyAlignment="0"/>
    <xf numFmtId="0" fontId="16" fillId="34" borderId="15" applyNumberFormat="0" applyAlignment="0" applyProtection="0"/>
    <xf numFmtId="0" fontId="16" fillId="34" borderId="15" applyNumberFormat="0" applyAlignment="0" applyProtection="0"/>
    <xf numFmtId="0" fontId="16" fillId="34" borderId="15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2" fillId="0" borderId="24">
      <alignment horizontal="centerContinuous"/>
    </xf>
    <xf numFmtId="0" fontId="16" fillId="0" borderId="0"/>
    <xf numFmtId="0" fontId="14" fillId="0" borderId="0"/>
    <xf numFmtId="0" fontId="54" fillId="0" borderId="0"/>
    <xf numFmtId="0" fontId="14" fillId="0" borderId="0"/>
    <xf numFmtId="0" fontId="16" fillId="0" borderId="0"/>
    <xf numFmtId="0" fontId="16" fillId="0" borderId="0"/>
    <xf numFmtId="0" fontId="1" fillId="0" borderId="0" applyFill="0" applyBorder="0" applyAlignment="0"/>
    <xf numFmtId="0" fontId="1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197" fontId="16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198" fontId="16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55" fillId="0" borderId="5" applyAlignment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211" fontId="16" fillId="0" borderId="26" applyNumberFormat="0" applyFont="0" applyFill="0" applyBorder="0">
      <alignment horizontal="center"/>
    </xf>
    <xf numFmtId="211" fontId="16" fillId="0" borderId="26" applyNumberFormat="0" applyFont="0" applyFill="0" applyBorder="0">
      <alignment horizontal="center"/>
    </xf>
    <xf numFmtId="38" fontId="21" fillId="0" borderId="0" applyFont="0" applyFill="0" applyBorder="0" applyAlignment="0" applyProtection="0"/>
    <xf numFmtId="4" fontId="56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23"/>
    <xf numFmtId="0" fontId="57" fillId="0" borderId="23"/>
    <xf numFmtId="0" fontId="16" fillId="0" borderId="23"/>
    <xf numFmtId="0" fontId="16" fillId="0" borderId="23"/>
    <xf numFmtId="166" fontId="1" fillId="0" borderId="26"/>
    <xf numFmtId="212" fontId="17" fillId="0" borderId="26"/>
    <xf numFmtId="166" fontId="1" fillId="0" borderId="26"/>
    <xf numFmtId="166" fontId="1" fillId="0" borderId="26"/>
    <xf numFmtId="213" fontId="16" fillId="0" borderId="0" applyFont="0" applyFill="0" applyBorder="0" applyAlignment="0" applyProtection="0"/>
    <xf numFmtId="214" fontId="16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54" fillId="0" borderId="0" applyNumberFormat="0" applyFont="0" applyFill="0" applyAlignment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58" fillId="4" borderId="0" applyAlignment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22" fillId="0" borderId="0"/>
    <xf numFmtId="0" fontId="22" fillId="0" borderId="0"/>
    <xf numFmtId="37" fontId="16" fillId="0" borderId="0"/>
    <xf numFmtId="37" fontId="16" fillId="0" borderId="0"/>
    <xf numFmtId="0" fontId="16" fillId="0" borderId="10" applyNumberFormat="0" applyFont="0" applyFill="0" applyBorder="0" applyAlignment="0">
      <alignment horizontal="center"/>
    </xf>
    <xf numFmtId="0" fontId="16" fillId="0" borderId="10" applyNumberFormat="0" applyFont="0" applyFill="0" applyBorder="0" applyAlignment="0">
      <alignment horizontal="center"/>
    </xf>
    <xf numFmtId="217" fontId="59" fillId="0" borderId="0"/>
    <xf numFmtId="218" fontId="17" fillId="0" borderId="0"/>
    <xf numFmtId="217" fontId="59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60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6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63" fillId="0" borderId="0" applyAlignmen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26" fillId="0" borderId="0"/>
    <xf numFmtId="0" fontId="64" fillId="0" borderId="0"/>
    <xf numFmtId="0" fontId="6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Alignment="0"/>
    <xf numFmtId="0" fontId="26" fillId="0" borderId="0"/>
    <xf numFmtId="0" fontId="26" fillId="0" borderId="0"/>
    <xf numFmtId="0" fontId="14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8" borderId="7" applyAlignmen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/>
    <xf numFmtId="0" fontId="67" fillId="0" borderId="0"/>
    <xf numFmtId="0" fontId="37" fillId="0" borderId="0"/>
    <xf numFmtId="0" fontId="26" fillId="0" borderId="0"/>
    <xf numFmtId="0" fontId="37" fillId="0" borderId="0"/>
    <xf numFmtId="0" fontId="68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69" fillId="6" borderId="4" applyAlignment="0"/>
    <xf numFmtId="0" fontId="28" fillId="0" borderId="0"/>
    <xf numFmtId="0" fontId="28" fillId="0" borderId="0"/>
    <xf numFmtId="0" fontId="28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0" fillId="0" borderId="0" applyAlignment="0"/>
    <xf numFmtId="0" fontId="28" fillId="0" borderId="0"/>
    <xf numFmtId="0" fontId="28" fillId="0" borderId="0"/>
    <xf numFmtId="0" fontId="28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1" fillId="0" borderId="0" applyNumberFormat="0" applyFill="0" applyBorder="0" applyProtection="0">
      <alignment vertical="top"/>
    </xf>
    <xf numFmtId="0" fontId="71" fillId="0" borderId="0" applyNumberFormat="0" applyFill="0" applyBorder="0" applyProtection="0">
      <alignment vertical="top"/>
    </xf>
    <xf numFmtId="0" fontId="28" fillId="0" borderId="0"/>
    <xf numFmtId="0" fontId="28" fillId="0" borderId="0"/>
    <xf numFmtId="0" fontId="71" fillId="0" borderId="0" applyNumberFormat="0" applyFill="0" applyBorder="0" applyProtection="0">
      <alignment vertical="top"/>
    </xf>
    <xf numFmtId="0" fontId="72" fillId="0" borderId="0" applyNumberFormat="0" applyFill="0" applyBorder="0" applyProtection="0">
      <alignment vertical="top"/>
    </xf>
    <xf numFmtId="0" fontId="71" fillId="0" borderId="0" applyNumberFormat="0" applyFill="0" applyBorder="0" applyProtection="0">
      <alignment vertical="top"/>
    </xf>
    <xf numFmtId="0" fontId="71" fillId="0" borderId="0" applyNumberFormat="0" applyFill="0" applyBorder="0" applyProtection="0">
      <alignment vertical="top"/>
    </xf>
    <xf numFmtId="0" fontId="72" fillId="0" borderId="0" applyNumberFormat="0" applyFill="0" applyBorder="0" applyProtection="0">
      <alignment vertical="top"/>
    </xf>
    <xf numFmtId="0" fontId="28" fillId="0" borderId="0"/>
    <xf numFmtId="0" fontId="71" fillId="0" borderId="0" applyNumberFormat="0" applyFill="0" applyBorder="0" applyProtection="0">
      <alignment vertical="top"/>
    </xf>
    <xf numFmtId="0" fontId="71" fillId="0" borderId="0" applyNumberFormat="0" applyFill="0" applyBorder="0" applyProtection="0">
      <alignment vertical="top"/>
    </xf>
    <xf numFmtId="0" fontId="71" fillId="0" borderId="0" applyNumberFormat="0" applyFill="0" applyBorder="0" applyProtection="0">
      <alignment vertical="top"/>
    </xf>
    <xf numFmtId="0" fontId="28" fillId="0" borderId="0"/>
    <xf numFmtId="0" fontId="28" fillId="0" borderId="0"/>
    <xf numFmtId="0" fontId="73" fillId="0" borderId="8" applyAlignment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74" fillId="0" borderId="0" applyAlignment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 applyFont="0"/>
    <xf numFmtId="0" fontId="16" fillId="0" borderId="0" applyFont="0"/>
    <xf numFmtId="0" fontId="56" fillId="21" borderId="0"/>
    <xf numFmtId="0" fontId="16" fillId="0" borderId="0"/>
    <xf numFmtId="0" fontId="28" fillId="59" borderId="27" applyNumberFormat="0" applyFont="0" applyAlignment="0" applyProtection="0"/>
    <xf numFmtId="0" fontId="28" fillId="59" borderId="27" applyNumberFormat="0" applyFont="0" applyAlignment="0" applyProtection="0"/>
    <xf numFmtId="0" fontId="26" fillId="8" borderId="7" applyAlignment="0"/>
    <xf numFmtId="0" fontId="28" fillId="59" borderId="27" applyNumberFormat="0" applyFont="0" applyAlignment="0" applyProtection="0"/>
    <xf numFmtId="0" fontId="28" fillId="59" borderId="27" applyNumberFormat="0" applyFont="0" applyAlignment="0" applyProtection="0"/>
    <xf numFmtId="0" fontId="16" fillId="0" borderId="28" applyNumberFormat="0" applyAlignment="0">
      <alignment horizontal="center"/>
    </xf>
    <xf numFmtId="0" fontId="16" fillId="0" borderId="28" applyNumberFormat="0" applyAlignment="0">
      <alignment horizontal="center"/>
    </xf>
    <xf numFmtId="0" fontId="16" fillId="0" borderId="0"/>
    <xf numFmtId="168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22" fillId="0" borderId="0"/>
    <xf numFmtId="0" fontId="16" fillId="54" borderId="29" applyNumberFormat="0" applyAlignment="0" applyProtection="0"/>
    <xf numFmtId="0" fontId="16" fillId="54" borderId="29" applyNumberFormat="0" applyAlignment="0" applyProtection="0"/>
    <xf numFmtId="0" fontId="69" fillId="6" borderId="4" applyAlignment="0"/>
    <xf numFmtId="0" fontId="16" fillId="54" borderId="29" applyNumberFormat="0" applyAlignment="0" applyProtection="0"/>
    <xf numFmtId="0" fontId="16" fillId="54" borderId="29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30" applyNumberFormat="0" applyBorder="0"/>
    <xf numFmtId="9" fontId="16" fillId="0" borderId="30" applyNumberFormat="0" applyBorder="0"/>
    <xf numFmtId="0" fontId="1" fillId="0" borderId="0" applyFill="0" applyBorder="0" applyAlignment="0"/>
    <xf numFmtId="0" fontId="1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197" fontId="16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198" fontId="16" fillId="0" borderId="0" applyFill="0" applyBorder="0" applyAlignment="0"/>
    <xf numFmtId="193" fontId="16" fillId="0" borderId="0" applyFill="0" applyBorder="0" applyAlignment="0"/>
    <xf numFmtId="193" fontId="16" fillId="0" borderId="0" applyFill="0" applyBorder="0" applyAlignment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23">
      <alignment horizontal="center"/>
    </xf>
    <xf numFmtId="0" fontId="16" fillId="0" borderId="23">
      <alignment horizontal="center"/>
    </xf>
    <xf numFmtId="0" fontId="16" fillId="60" borderId="0" applyNumberFormat="0" applyFont="0" applyBorder="0" applyAlignment="0">
      <alignment horizontal="center"/>
    </xf>
    <xf numFmtId="0" fontId="16" fillId="60" borderId="0" applyNumberFormat="0" applyFont="0" applyBorder="0" applyAlignment="0">
      <alignment horizontal="center"/>
    </xf>
    <xf numFmtId="14" fontId="16" fillId="0" borderId="0" applyNumberFormat="0" applyFill="0" applyBorder="0" applyAlignment="0" applyProtection="0">
      <alignment horizontal="left"/>
    </xf>
    <xf numFmtId="14" fontId="16" fillId="0" borderId="0" applyNumberFormat="0" applyFill="0" applyBorder="0" applyAlignment="0" applyProtection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/>
    <xf numFmtId="41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" fontId="78" fillId="61" borderId="31" applyNumberFormat="0" applyProtection="0">
      <alignment vertical="center"/>
    </xf>
    <xf numFmtId="4" fontId="16" fillId="61" borderId="31" applyNumberFormat="0" applyProtection="0">
      <alignment vertical="center"/>
    </xf>
    <xf numFmtId="4" fontId="16" fillId="61" borderId="31" applyNumberFormat="0" applyProtection="0">
      <alignment vertical="center"/>
    </xf>
    <xf numFmtId="4" fontId="79" fillId="61" borderId="31" applyNumberFormat="0" applyProtection="0">
      <alignment horizontal="left" vertical="center" indent="1"/>
    </xf>
    <xf numFmtId="4" fontId="79" fillId="62" borderId="0" applyNumberFormat="0" applyProtection="0">
      <alignment horizontal="left" vertical="center" indent="1"/>
    </xf>
    <xf numFmtId="4" fontId="79" fillId="63" borderId="31" applyNumberFormat="0" applyProtection="0">
      <alignment horizontal="right" vertical="center"/>
    </xf>
    <xf numFmtId="4" fontId="79" fillId="64" borderId="31" applyNumberFormat="0" applyProtection="0">
      <alignment horizontal="right" vertical="center"/>
    </xf>
    <xf numFmtId="4" fontId="79" fillId="65" borderId="31" applyNumberFormat="0" applyProtection="0">
      <alignment horizontal="right" vertical="center"/>
    </xf>
    <xf numFmtId="4" fontId="79" fillId="66" borderId="31" applyNumberFormat="0" applyProtection="0">
      <alignment horizontal="right" vertical="center"/>
    </xf>
    <xf numFmtId="4" fontId="79" fillId="67" borderId="31" applyNumberFormat="0" applyProtection="0">
      <alignment horizontal="right" vertical="center"/>
    </xf>
    <xf numFmtId="4" fontId="79" fillId="68" borderId="31" applyNumberFormat="0" applyProtection="0">
      <alignment horizontal="right" vertical="center"/>
    </xf>
    <xf numFmtId="4" fontId="79" fillId="69" borderId="31" applyNumberFormat="0" applyProtection="0">
      <alignment horizontal="right" vertical="center"/>
    </xf>
    <xf numFmtId="4" fontId="79" fillId="70" borderId="31" applyNumberFormat="0" applyProtection="0">
      <alignment horizontal="right" vertical="center"/>
    </xf>
    <xf numFmtId="4" fontId="79" fillId="71" borderId="31" applyNumberFormat="0" applyProtection="0">
      <alignment horizontal="right" vertical="center"/>
    </xf>
    <xf numFmtId="4" fontId="78" fillId="72" borderId="32" applyNumberFormat="0" applyProtection="0">
      <alignment horizontal="left" vertical="center" indent="1"/>
    </xf>
    <xf numFmtId="4" fontId="78" fillId="73" borderId="0" applyNumberFormat="0" applyProtection="0">
      <alignment horizontal="left" vertical="center" indent="1"/>
    </xf>
    <xf numFmtId="4" fontId="78" fillId="62" borderId="0" applyNumberFormat="0" applyProtection="0">
      <alignment horizontal="left" vertical="center" indent="1"/>
    </xf>
    <xf numFmtId="4" fontId="79" fillId="73" borderId="31" applyNumberFormat="0" applyProtection="0">
      <alignment horizontal="right" vertical="center"/>
    </xf>
    <xf numFmtId="4" fontId="41" fillId="73" borderId="0" applyNumberFormat="0" applyProtection="0">
      <alignment horizontal="left" vertical="center" indent="1"/>
    </xf>
    <xf numFmtId="4" fontId="41" fillId="62" borderId="0" applyNumberFormat="0" applyProtection="0">
      <alignment horizontal="left" vertical="center" indent="1"/>
    </xf>
    <xf numFmtId="4" fontId="79" fillId="74" borderId="31" applyNumberFormat="0" applyProtection="0">
      <alignment vertical="center"/>
    </xf>
    <xf numFmtId="4" fontId="80" fillId="74" borderId="31" applyNumberFormat="0" applyProtection="0">
      <alignment vertical="center"/>
    </xf>
    <xf numFmtId="4" fontId="78" fillId="73" borderId="33" applyNumberFormat="0" applyProtection="0">
      <alignment horizontal="left" vertical="center" indent="1"/>
    </xf>
    <xf numFmtId="4" fontId="79" fillId="74" borderId="31" applyNumberFormat="0" applyProtection="0">
      <alignment horizontal="right" vertical="center"/>
    </xf>
    <xf numFmtId="4" fontId="80" fillId="74" borderId="31" applyNumberFormat="0" applyProtection="0">
      <alignment horizontal="right" vertical="center"/>
    </xf>
    <xf numFmtId="4" fontId="78" fillId="73" borderId="31" applyNumberFormat="0" applyProtection="0">
      <alignment horizontal="left" vertical="center" indent="1"/>
    </xf>
    <xf numFmtId="4" fontId="16" fillId="57" borderId="33" applyNumberFormat="0" applyProtection="0">
      <alignment horizontal="left" vertical="center" indent="1"/>
    </xf>
    <xf numFmtId="4" fontId="16" fillId="57" borderId="33" applyNumberFormat="0" applyProtection="0">
      <alignment horizontal="left" vertical="center" indent="1"/>
    </xf>
    <xf numFmtId="4" fontId="81" fillId="74" borderId="31" applyNumberFormat="0" applyProtection="0">
      <alignment horizontal="right" vertical="center"/>
    </xf>
    <xf numFmtId="220" fontId="16" fillId="0" borderId="0" applyFont="0" applyFill="0" applyBorder="0" applyAlignment="0" applyProtection="0"/>
    <xf numFmtId="220" fontId="16" fillId="0" borderId="0" applyFont="0" applyFill="0" applyBorder="0" applyAlignment="0" applyProtection="0"/>
    <xf numFmtId="0" fontId="16" fillId="1" borderId="20" applyNumberFormat="0" applyFont="0" applyAlignment="0">
      <alignment horizontal="center"/>
    </xf>
    <xf numFmtId="0" fontId="16" fillId="1" borderId="20" applyNumberFormat="0" applyFont="0" applyAlignment="0">
      <alignment horizontal="center"/>
    </xf>
    <xf numFmtId="3" fontId="15" fillId="0" borderId="0"/>
    <xf numFmtId="0" fontId="16" fillId="0" borderId="0" applyNumberFormat="0" applyFill="0" applyBorder="0" applyAlignment="0">
      <alignment horizontal="center"/>
    </xf>
    <xf numFmtId="0" fontId="16" fillId="0" borderId="0" applyNumberFormat="0" applyFill="0" applyBorder="0" applyAlignment="0">
      <alignment horizontal="center"/>
    </xf>
    <xf numFmtId="0" fontId="1" fillId="0" borderId="0"/>
    <xf numFmtId="169" fontId="16" fillId="0" borderId="0" applyNumberFormat="0" applyBorder="0" applyAlignment="0">
      <alignment horizontal="centerContinuous"/>
    </xf>
    <xf numFmtId="169" fontId="16" fillId="0" borderId="0" applyNumberFormat="0" applyBorder="0" applyAlignment="0">
      <alignment horizontal="centerContinuous"/>
    </xf>
    <xf numFmtId="0" fontId="17" fillId="0" borderId="13">
      <alignment horizontal="center"/>
    </xf>
    <xf numFmtId="0" fontId="21" fillId="0" borderId="0"/>
    <xf numFmtId="0" fontId="30" fillId="0" borderId="0" applyNumberFormat="0" applyFill="0" applyBorder="0" applyAlignment="0" applyProtection="0"/>
    <xf numFmtId="0" fontId="20" fillId="0" borderId="0"/>
    <xf numFmtId="0" fontId="20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1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6" fillId="0" borderId="0"/>
    <xf numFmtId="0" fontId="16" fillId="0" borderId="0"/>
    <xf numFmtId="221" fontId="16" fillId="0" borderId="0" applyFont="0" applyFill="0" applyBorder="0" applyAlignment="0" applyProtection="0"/>
    <xf numFmtId="221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6" fillId="0" borderId="0"/>
    <xf numFmtId="0" fontId="57" fillId="0" borderId="0"/>
    <xf numFmtId="0" fontId="16" fillId="0" borderId="0"/>
    <xf numFmtId="0" fontId="16" fillId="0" borderId="0"/>
    <xf numFmtId="40" fontId="16" fillId="0" borderId="0" applyBorder="0">
      <alignment horizontal="right"/>
    </xf>
    <xf numFmtId="40" fontId="16" fillId="0" borderId="0" applyBorder="0">
      <alignment horizontal="right"/>
    </xf>
    <xf numFmtId="0" fontId="16" fillId="0" borderId="0"/>
    <xf numFmtId="0" fontId="16" fillId="0" borderId="0"/>
    <xf numFmtId="222" fontId="16" fillId="0" borderId="34">
      <alignment horizontal="right" vertical="center"/>
    </xf>
    <xf numFmtId="222" fontId="77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3" fontId="1" fillId="0" borderId="34">
      <alignment horizontal="right" vertical="center"/>
    </xf>
    <xf numFmtId="223" fontId="1" fillId="0" borderId="34">
      <alignment horizontal="right" vertical="center"/>
    </xf>
    <xf numFmtId="224" fontId="16" fillId="22" borderId="35" applyFont="0" applyFill="0" applyBorder="0"/>
    <xf numFmtId="224" fontId="16" fillId="22" borderId="35" applyFont="0" applyFill="0" applyBorder="0"/>
    <xf numFmtId="224" fontId="16" fillId="22" borderId="35" applyFont="0" applyFill="0" applyBorder="0"/>
    <xf numFmtId="224" fontId="16" fillId="22" borderId="35" applyFont="0" applyFill="0" applyBorder="0"/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2" fontId="16" fillId="0" borderId="34">
      <alignment horizontal="right" vertical="center"/>
    </xf>
    <xf numFmtId="224" fontId="16" fillId="22" borderId="35" applyFont="0" applyFill="0" applyBorder="0"/>
    <xf numFmtId="224" fontId="16" fillId="22" borderId="35" applyFont="0" applyFill="0" applyBorder="0"/>
    <xf numFmtId="222" fontId="16" fillId="0" borderId="34">
      <alignment horizontal="right" vertical="center"/>
    </xf>
    <xf numFmtId="222" fontId="16" fillId="0" borderId="34">
      <alignment horizontal="right" vertical="center"/>
    </xf>
    <xf numFmtId="225" fontId="16" fillId="0" borderId="34">
      <alignment horizontal="right" vertical="center"/>
    </xf>
    <xf numFmtId="225" fontId="16" fillId="0" borderId="34">
      <alignment horizontal="right" vertical="center"/>
    </xf>
    <xf numFmtId="49" fontId="41" fillId="0" borderId="0" applyFill="0" applyBorder="0" applyAlignment="0"/>
    <xf numFmtId="49" fontId="4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26" fontId="1" fillId="0" borderId="0" applyFill="0" applyBorder="0" applyAlignment="0"/>
    <xf numFmtId="226" fontId="1" fillId="0" borderId="0" applyFill="0" applyBorder="0" applyAlignment="0"/>
    <xf numFmtId="40" fontId="82" fillId="0" borderId="0"/>
    <xf numFmtId="3" fontId="16" fillId="0" borderId="0" applyNumberFormat="0" applyFill="0" applyBorder="0" applyAlignment="0" applyProtection="0">
      <alignment horizontal="center" wrapText="1"/>
    </xf>
    <xf numFmtId="3" fontId="16" fillId="0" borderId="0" applyNumberFormat="0" applyFill="0" applyBorder="0" applyAlignment="0" applyProtection="0">
      <alignment horizontal="center" wrapText="1"/>
    </xf>
    <xf numFmtId="0" fontId="16" fillId="0" borderId="36" applyBorder="0" applyAlignment="0">
      <alignment horizontal="center" vertical="center"/>
    </xf>
    <xf numFmtId="0" fontId="16" fillId="0" borderId="36" applyBorder="0" applyAlignment="0">
      <alignment horizontal="center" vertical="center"/>
    </xf>
    <xf numFmtId="0" fontId="16" fillId="0" borderId="0" applyNumberFormat="0" applyFill="0" applyBorder="0" applyAlignment="0" applyProtection="0">
      <alignment horizontal="centerContinuous"/>
    </xf>
    <xf numFmtId="0" fontId="16" fillId="0" borderId="0" applyNumberFormat="0" applyFill="0" applyBorder="0" applyAlignment="0" applyProtection="0">
      <alignment horizontal="centerContinuous"/>
    </xf>
    <xf numFmtId="0" fontId="16" fillId="0" borderId="37" applyNumberFormat="0" applyFill="0" applyBorder="0" applyAlignment="0" applyProtection="0">
      <alignment horizontal="center" vertical="center" wrapText="1"/>
    </xf>
    <xf numFmtId="0" fontId="16" fillId="0" borderId="37" applyNumberFormat="0" applyFill="0" applyBorder="0" applyAlignment="0" applyProtection="0">
      <alignment horizontal="center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0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38" applyNumberFormat="0" applyBorder="0" applyAlignment="0">
      <alignment vertical="center"/>
    </xf>
    <xf numFmtId="0" fontId="16" fillId="0" borderId="38" applyNumberFormat="0" applyBorder="0" applyAlignment="0">
      <alignment vertical="center"/>
    </xf>
    <xf numFmtId="0" fontId="1" fillId="0" borderId="14" applyNumberFormat="0" applyFont="0" applyFill="0" applyAlignment="0" applyProtection="0"/>
    <xf numFmtId="0" fontId="1" fillId="0" borderId="14" applyNumberFormat="0" applyFont="0" applyFill="0" applyAlignment="0" applyProtection="0"/>
    <xf numFmtId="0" fontId="73" fillId="0" borderId="8" applyAlignment="0"/>
    <xf numFmtId="0" fontId="1" fillId="0" borderId="14" applyNumberFormat="0" applyFont="0" applyFill="0" applyAlignment="0" applyProtection="0"/>
    <xf numFmtId="0" fontId="1" fillId="0" borderId="14" applyNumberFormat="0" applyFont="0" applyFill="0" applyAlignment="0" applyProtection="0"/>
    <xf numFmtId="16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182" fontId="16" fillId="0" borderId="34">
      <alignment horizontal="center"/>
    </xf>
    <xf numFmtId="182" fontId="77" fillId="0" borderId="34">
      <alignment horizontal="center"/>
    </xf>
    <xf numFmtId="182" fontId="16" fillId="0" borderId="34">
      <alignment horizontal="center"/>
    </xf>
    <xf numFmtId="182" fontId="16" fillId="0" borderId="34">
      <alignment horizontal="center"/>
    </xf>
    <xf numFmtId="228" fontId="83" fillId="0" borderId="0" applyNumberFormat="0" applyFont="0" applyFill="0" applyBorder="0" applyAlignment="0">
      <alignment horizontal="centerContinuous"/>
    </xf>
    <xf numFmtId="0" fontId="16" fillId="0" borderId="39"/>
    <xf numFmtId="0" fontId="16" fillId="0" borderId="39"/>
    <xf numFmtId="0" fontId="1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6" fillId="0" borderId="28" applyNumberFormat="0" applyBorder="0" applyAlignment="0"/>
    <xf numFmtId="0" fontId="16" fillId="0" borderId="28" applyNumberFormat="0" applyBorder="0" applyAlignment="0"/>
    <xf numFmtId="0" fontId="16" fillId="0" borderId="26" applyNumberFormat="0" applyBorder="0" applyAlignment="0">
      <alignment horizontal="center"/>
    </xf>
    <xf numFmtId="0" fontId="16" fillId="0" borderId="26" applyNumberFormat="0" applyBorder="0" applyAlignment="0">
      <alignment horizontal="center"/>
    </xf>
    <xf numFmtId="3" fontId="16" fillId="0" borderId="18" applyNumberFormat="0" applyBorder="0" applyAlignment="0"/>
    <xf numFmtId="3" fontId="16" fillId="0" borderId="18" applyNumberFormat="0" applyBorder="0" applyAlignment="0"/>
    <xf numFmtId="229" fontId="84" fillId="0" borderId="0" applyFont="0" applyFill="0" applyBorder="0" applyAlignment="0" applyProtection="0"/>
    <xf numFmtId="230" fontId="85" fillId="0" borderId="0" applyFont="0" applyFill="0" applyBorder="0" applyAlignment="0" applyProtection="0"/>
    <xf numFmtId="226" fontId="16" fillId="0" borderId="0"/>
    <xf numFmtId="226" fontId="77" fillId="0" borderId="0"/>
    <xf numFmtId="226" fontId="16" fillId="0" borderId="0"/>
    <xf numFmtId="226" fontId="16" fillId="0" borderId="0"/>
    <xf numFmtId="231" fontId="16" fillId="0" borderId="10"/>
    <xf numFmtId="231" fontId="77" fillId="0" borderId="10"/>
    <xf numFmtId="231" fontId="16" fillId="0" borderId="10"/>
    <xf numFmtId="231" fontId="16" fillId="0" borderId="10"/>
    <xf numFmtId="0" fontId="59" fillId="0" borderId="0"/>
    <xf numFmtId="3" fontId="16" fillId="0" borderId="0" applyNumberFormat="0" applyBorder="0" applyAlignment="0" applyProtection="0">
      <alignment horizontal="centerContinuous"/>
      <protection locked="0"/>
    </xf>
    <xf numFmtId="3" fontId="16" fillId="0" borderId="0" applyNumberFormat="0" applyBorder="0" applyAlignment="0" applyProtection="0">
      <alignment horizontal="centerContinuous"/>
      <protection locked="0"/>
    </xf>
    <xf numFmtId="3" fontId="16" fillId="0" borderId="0">
      <protection locked="0"/>
    </xf>
    <xf numFmtId="3" fontId="16" fillId="0" borderId="0">
      <protection locked="0"/>
    </xf>
    <xf numFmtId="0" fontId="59" fillId="0" borderId="0"/>
    <xf numFmtId="5" fontId="16" fillId="75" borderId="36">
      <alignment vertical="top"/>
    </xf>
    <xf numFmtId="5" fontId="16" fillId="75" borderId="36">
      <alignment vertical="top"/>
    </xf>
    <xf numFmtId="5" fontId="16" fillId="0" borderId="13">
      <alignment horizontal="left" vertical="top"/>
    </xf>
    <xf numFmtId="5" fontId="16" fillId="0" borderId="13">
      <alignment horizontal="left" vertical="top"/>
    </xf>
    <xf numFmtId="0" fontId="16" fillId="0" borderId="13">
      <alignment horizontal="left" vertical="center"/>
    </xf>
    <xf numFmtId="0" fontId="16" fillId="0" borderId="13">
      <alignment horizontal="left" vertical="center"/>
    </xf>
    <xf numFmtId="0" fontId="16" fillId="76" borderId="10">
      <alignment horizontal="left" vertical="center"/>
    </xf>
    <xf numFmtId="0" fontId="16" fillId="76" borderId="10">
      <alignment horizontal="left" vertical="center"/>
    </xf>
    <xf numFmtId="6" fontId="16" fillId="77" borderId="36"/>
    <xf numFmtId="6" fontId="16" fillId="77" borderId="36"/>
    <xf numFmtId="5" fontId="16" fillId="0" borderId="36">
      <alignment horizontal="left" vertical="top"/>
    </xf>
    <xf numFmtId="5" fontId="16" fillId="0" borderId="36">
      <alignment horizontal="left" vertical="top"/>
    </xf>
    <xf numFmtId="0" fontId="16" fillId="78" borderId="0">
      <alignment horizontal="left" vertical="center"/>
    </xf>
    <xf numFmtId="0" fontId="16" fillId="78" borderId="0">
      <alignment horizontal="left" vertical="center"/>
    </xf>
    <xf numFmtId="42" fontId="16" fillId="0" borderId="0" applyFont="0" applyFill="0" applyBorder="0" applyAlignment="0" applyProtection="0"/>
    <xf numFmtId="232" fontId="1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4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8" fillId="0" borderId="0">
      <alignment vertical="center"/>
    </xf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6" fillId="0" borderId="0"/>
    <xf numFmtId="0" fontId="16" fillId="0" borderId="12"/>
    <xf numFmtId="0" fontId="88" fillId="0" borderId="12"/>
    <xf numFmtId="0" fontId="16" fillId="0" borderId="12"/>
    <xf numFmtId="0" fontId="16" fillId="0" borderId="12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233" fontId="16" fillId="0" borderId="0" applyFont="0" applyFill="0" applyBorder="0" applyAlignment="0" applyProtection="0"/>
    <xf numFmtId="0" fontId="16" fillId="0" borderId="0"/>
    <xf numFmtId="0" fontId="54" fillId="0" borderId="0"/>
    <xf numFmtId="191" fontId="16" fillId="0" borderId="0" applyFont="0" applyFill="0" applyBorder="0" applyAlignment="0" applyProtection="0"/>
    <xf numFmtId="167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71" fontId="65" fillId="0" borderId="0" applyFont="0" applyFill="0" applyBorder="0" applyAlignment="0" applyProtection="0"/>
    <xf numFmtId="234" fontId="16" fillId="0" borderId="0" applyFont="0" applyFill="0" applyBorder="0" applyAlignment="0" applyProtection="0"/>
    <xf numFmtId="197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9" fillId="0" borderId="0"/>
    <xf numFmtId="9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41" fontId="3" fillId="0" borderId="10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1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41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9" fontId="3" fillId="0" borderId="0" xfId="1" applyNumberFormat="1" applyFont="1" applyFill="1" applyAlignment="1">
      <alignment vertical="center" wrapText="1"/>
    </xf>
    <xf numFmtId="169" fontId="8" fillId="0" borderId="9" xfId="1" applyNumberFormat="1" applyFont="1" applyFill="1" applyBorder="1" applyAlignment="1">
      <alignment horizontal="right" vertical="center" wrapText="1"/>
    </xf>
    <xf numFmtId="16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91" fillId="0" borderId="0" xfId="0" applyFont="1" applyFill="1" applyAlignment="1">
      <alignment vertical="center" wrapText="1"/>
    </xf>
    <xf numFmtId="41" fontId="91" fillId="0" borderId="0" xfId="0" applyNumberFormat="1" applyFont="1" applyFill="1" applyAlignment="1">
      <alignment vertical="center" wrapText="1"/>
    </xf>
    <xf numFmtId="41" fontId="91" fillId="0" borderId="10" xfId="1" applyNumberFormat="1" applyFont="1" applyFill="1" applyBorder="1" applyAlignment="1">
      <alignment horizontal="right" vertical="center"/>
    </xf>
    <xf numFmtId="41" fontId="91" fillId="0" borderId="0" xfId="1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 wrapText="1"/>
    </xf>
    <xf numFmtId="169" fontId="11" fillId="0" borderId="10" xfId="1" applyNumberFormat="1" applyFont="1" applyFill="1" applyBorder="1" applyAlignment="1">
      <alignment horizontal="center" vertical="center" wrapText="1"/>
    </xf>
    <xf numFmtId="235" fontId="92" fillId="0" borderId="0" xfId="0" applyNumberFormat="1" applyFont="1" applyFill="1" applyBorder="1" applyAlignment="1">
      <alignment horizontal="center" vertical="center" wrapText="1"/>
    </xf>
    <xf numFmtId="16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41" fontId="13" fillId="0" borderId="10" xfId="1" applyNumberFormat="1" applyFont="1" applyFill="1" applyBorder="1" applyAlignment="1">
      <alignment vertical="center"/>
    </xf>
    <xf numFmtId="3" fontId="13" fillId="0" borderId="10" xfId="2" applyNumberFormat="1" applyFont="1" applyFill="1" applyBorder="1" applyAlignment="1">
      <alignment horizontal="left" vertical="center" wrapText="1"/>
    </xf>
    <xf numFmtId="3" fontId="13" fillId="0" borderId="0" xfId="2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164" fontId="92" fillId="0" borderId="0" xfId="0" applyNumberFormat="1" applyFont="1" applyFill="1" applyBorder="1" applyAlignment="1">
      <alignment horizontal="center" vertical="center" wrapText="1"/>
    </xf>
    <xf numFmtId="41" fontId="9" fillId="0" borderId="10" xfId="1" applyNumberFormat="1" applyFont="1" applyFill="1" applyBorder="1" applyAlignment="1">
      <alignment vertical="center"/>
    </xf>
    <xf numFmtId="3" fontId="9" fillId="0" borderId="10" xfId="2" applyNumberFormat="1" applyFont="1" applyFill="1" applyBorder="1" applyAlignment="1">
      <alignment horizontal="left" vertical="center" wrapText="1"/>
    </xf>
    <xf numFmtId="164" fontId="94" fillId="0" borderId="0" xfId="2" applyNumberFormat="1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left" vertical="center" wrapText="1"/>
    </xf>
    <xf numFmtId="164" fontId="95" fillId="0" borderId="0" xfId="2" applyNumberFormat="1" applyFont="1" applyFill="1" applyBorder="1" applyAlignment="1">
      <alignment horizontal="left" vertical="center" wrapText="1"/>
    </xf>
    <xf numFmtId="41" fontId="3" fillId="0" borderId="10" xfId="3" applyNumberFormat="1" applyFont="1" applyFill="1" applyBorder="1" applyAlignment="1">
      <alignment vertical="center"/>
    </xf>
    <xf numFmtId="41" fontId="3" fillId="0" borderId="1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169" fontId="93" fillId="0" borderId="40" xfId="0" applyNumberFormat="1" applyFont="1" applyFill="1" applyBorder="1" applyAlignment="1">
      <alignment horizontal="center" vertical="center" wrapText="1"/>
    </xf>
    <xf numFmtId="169" fontId="9" fillId="0" borderId="10" xfId="1" applyNumberFormat="1" applyFont="1" applyFill="1" applyBorder="1" applyAlignment="1">
      <alignment vertical="center"/>
    </xf>
    <xf numFmtId="169" fontId="9" fillId="0" borderId="10" xfId="1" applyNumberFormat="1" applyFont="1" applyFill="1" applyBorder="1" applyAlignment="1">
      <alignment horizontal="left" vertical="center" wrapText="1"/>
    </xf>
    <xf numFmtId="1" fontId="13" fillId="0" borderId="10" xfId="2" applyNumberFormat="1" applyFont="1" applyFill="1" applyBorder="1" applyAlignment="1">
      <alignment vertical="center" wrapText="1"/>
    </xf>
    <xf numFmtId="3" fontId="3" fillId="0" borderId="10" xfId="2" applyNumberFormat="1" applyFont="1" applyFill="1" applyBorder="1" applyAlignment="1">
      <alignment horizontal="center" vertical="center" wrapText="1"/>
    </xf>
    <xf numFmtId="1" fontId="9" fillId="0" borderId="10" xfId="2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0" xfId="5" applyFont="1" applyFill="1" applyBorder="1" applyAlignment="1">
      <alignment horizontal="center" vertical="center" wrapText="1"/>
    </xf>
    <xf numFmtId="41" fontId="10" fillId="0" borderId="10" xfId="1" applyNumberFormat="1" applyFont="1" applyFill="1" applyBorder="1" applyAlignment="1">
      <alignment vertical="center"/>
    </xf>
    <xf numFmtId="164" fontId="92" fillId="0" borderId="10" xfId="0" applyNumberFormat="1" applyFont="1" applyFill="1" applyBorder="1" applyAlignment="1">
      <alignment horizontal="center" vertical="center" wrapText="1"/>
    </xf>
    <xf numFmtId="0" fontId="91" fillId="0" borderId="0" xfId="0" applyFont="1" applyFill="1" applyAlignment="1">
      <alignment horizontal="center" vertical="center" wrapText="1"/>
    </xf>
    <xf numFmtId="169" fontId="9" fillId="0" borderId="10" xfId="1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9" fontId="93" fillId="0" borderId="10" xfId="1" applyNumberFormat="1" applyFont="1" applyFill="1" applyBorder="1" applyAlignment="1">
      <alignment horizontal="center" vertical="center" wrapText="1"/>
    </xf>
    <xf numFmtId="0" fontId="93" fillId="0" borderId="10" xfId="0" applyFont="1" applyFill="1" applyBorder="1" applyAlignment="1">
      <alignment horizontal="center" vertical="center" wrapText="1"/>
    </xf>
    <xf numFmtId="0" fontId="93" fillId="0" borderId="40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 vertical="center" wrapText="1"/>
    </xf>
    <xf numFmtId="41" fontId="96" fillId="0" borderId="10" xfId="86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3" fontId="3" fillId="0" borderId="10" xfId="1" applyNumberFormat="1" applyFont="1" applyFill="1" applyBorder="1" applyAlignment="1">
      <alignment vertical="center"/>
    </xf>
    <xf numFmtId="1" fontId="3" fillId="0" borderId="10" xfId="2" applyNumberFormat="1" applyFont="1" applyFill="1" applyBorder="1" applyAlignment="1">
      <alignment vertical="center" wrapText="1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" fontId="9" fillId="0" borderId="10" xfId="2" applyNumberFormat="1" applyFont="1" applyFill="1" applyBorder="1" applyAlignment="1">
      <alignment horizontal="left" vertical="center" wrapText="1"/>
    </xf>
    <xf numFmtId="169" fontId="9" fillId="0" borderId="10" xfId="1" applyNumberFormat="1" applyFont="1" applyFill="1" applyBorder="1" applyAlignment="1">
      <alignment horizontal="center" vertical="center" wrapText="1"/>
    </xf>
    <xf numFmtId="170" fontId="9" fillId="0" borderId="10" xfId="1" applyNumberFormat="1" applyFont="1" applyFill="1" applyBorder="1" applyAlignment="1">
      <alignment vertical="center"/>
    </xf>
    <xf numFmtId="41" fontId="3" fillId="0" borderId="41" xfId="1" applyNumberFormat="1" applyFont="1" applyFill="1" applyBorder="1" applyAlignment="1">
      <alignment vertical="center"/>
    </xf>
    <xf numFmtId="49" fontId="3" fillId="0" borderId="10" xfId="3" applyNumberFormat="1" applyFont="1" applyFill="1" applyBorder="1" applyAlignment="1">
      <alignment vertical="center" wrapText="1"/>
    </xf>
    <xf numFmtId="169" fontId="9" fillId="0" borderId="34" xfId="1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0" xfId="3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vertical="center"/>
    </xf>
    <xf numFmtId="41" fontId="3" fillId="0" borderId="10" xfId="1" applyNumberFormat="1" applyFont="1" applyFill="1" applyBorder="1" applyAlignment="1">
      <alignment horizontal="center" vertical="center" wrapText="1"/>
    </xf>
    <xf numFmtId="41" fontId="9" fillId="0" borderId="10" xfId="1" applyNumberFormat="1" applyFont="1" applyFill="1" applyBorder="1" applyAlignment="1">
      <alignment horizontal="right" vertical="center"/>
    </xf>
    <xf numFmtId="0" fontId="3" fillId="0" borderId="10" xfId="3" applyFont="1" applyBorder="1" applyAlignment="1">
      <alignment horizontal="center" vertical="center" wrapText="1"/>
    </xf>
    <xf numFmtId="41" fontId="3" fillId="0" borderId="10" xfId="3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vertical="center"/>
    </xf>
    <xf numFmtId="0" fontId="91" fillId="0" borderId="0" xfId="0" applyFont="1" applyFill="1" applyAlignment="1">
      <alignment horizontal="center" vertical="center" wrapText="1"/>
    </xf>
    <xf numFmtId="169" fontId="93" fillId="0" borderId="10" xfId="1" applyNumberFormat="1" applyFont="1" applyFill="1" applyBorder="1" applyAlignment="1">
      <alignment horizontal="center" vertical="center" wrapText="1"/>
    </xf>
    <xf numFmtId="0" fontId="93" fillId="0" borderId="10" xfId="0" applyFont="1" applyFill="1" applyBorder="1" applyAlignment="1">
      <alignment horizontal="center" vertical="center" wrapText="1"/>
    </xf>
    <xf numFmtId="0" fontId="93" fillId="0" borderId="40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 vertical="center" wrapText="1"/>
    </xf>
    <xf numFmtId="169" fontId="9" fillId="0" borderId="36" xfId="1" applyNumberFormat="1" applyFont="1" applyFill="1" applyBorder="1" applyAlignment="1">
      <alignment horizontal="center" vertical="center" wrapText="1"/>
    </xf>
    <xf numFmtId="169" fontId="9" fillId="0" borderId="17" xfId="1" applyNumberFormat="1" applyFont="1" applyFill="1" applyBorder="1" applyAlignment="1">
      <alignment horizontal="center" vertical="center" wrapText="1"/>
    </xf>
    <xf numFmtId="169" fontId="9" fillId="0" borderId="10" xfId="1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9" fontId="9" fillId="0" borderId="34" xfId="1" applyNumberFormat="1" applyFont="1" applyFill="1" applyBorder="1" applyAlignment="1">
      <alignment horizontal="center" vertical="center" wrapText="1"/>
    </xf>
    <xf numFmtId="169" fontId="9" fillId="0" borderId="20" xfId="1" applyNumberFormat="1" applyFont="1" applyFill="1" applyBorder="1" applyAlignment="1">
      <alignment horizontal="center" vertical="center" wrapText="1"/>
    </xf>
    <xf numFmtId="169" fontId="9" fillId="0" borderId="41" xfId="1" applyNumberFormat="1" applyFont="1" applyFill="1" applyBorder="1" applyAlignment="1">
      <alignment horizontal="center" vertical="center" wrapText="1"/>
    </xf>
    <xf numFmtId="169" fontId="9" fillId="0" borderId="13" xfId="1" applyNumberFormat="1" applyFont="1" applyFill="1" applyBorder="1" applyAlignment="1">
      <alignment horizontal="center" vertical="center" wrapText="1"/>
    </xf>
    <xf numFmtId="0" fontId="90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</cellXfs>
  <cellStyles count="2814">
    <cellStyle name="_x0001_" xfId="6"/>
    <cellStyle name="          _x000d__x000a_shell=progman.exe_x000d__x000a_m" xfId="7"/>
    <cellStyle name="          _x000d__x000a_shell=progman.exe_x000d__x000a_m 2" xfId="8"/>
    <cellStyle name="          _x000d__x000a_shell=progman.exe_x000d__x000a_m 3" xfId="9"/>
    <cellStyle name="#,##0" xfId="10"/>
    <cellStyle name="#,##0 2" xfId="11"/>
    <cellStyle name="#,##0 3" xfId="12"/>
    <cellStyle name="#,##0 4" xfId="13"/>
    <cellStyle name="." xfId="14"/>
    <cellStyle name=". 2" xfId="15"/>
    <cellStyle name=".d©y" xfId="16"/>
    <cellStyle name=".d©y 2" xfId="17"/>
    <cellStyle name="??" xfId="18"/>
    <cellStyle name="?? [0.00]_ Att. 1- Cover" xfId="19"/>
    <cellStyle name="?? [0]" xfId="20"/>
    <cellStyle name="?? [0] 2" xfId="21"/>
    <cellStyle name="?? [0] 3" xfId="22"/>
    <cellStyle name="?? 10" xfId="23"/>
    <cellStyle name="?? 100" xfId="24"/>
    <cellStyle name="?? 101" xfId="25"/>
    <cellStyle name="?? 102" xfId="26"/>
    <cellStyle name="?? 103" xfId="27"/>
    <cellStyle name="?? 104" xfId="28"/>
    <cellStyle name="?? 105" xfId="29"/>
    <cellStyle name="?? 106" xfId="30"/>
    <cellStyle name="?? 107" xfId="31"/>
    <cellStyle name="?? 108" xfId="32"/>
    <cellStyle name="?? 109" xfId="33"/>
    <cellStyle name="?? 11" xfId="34"/>
    <cellStyle name="?? 110" xfId="35"/>
    <cellStyle name="?? 111" xfId="36"/>
    <cellStyle name="?? 112" xfId="37"/>
    <cellStyle name="?? 113" xfId="38"/>
    <cellStyle name="?? 114" xfId="39"/>
    <cellStyle name="?? 115" xfId="40"/>
    <cellStyle name="?? 116" xfId="41"/>
    <cellStyle name="?? 117" xfId="42"/>
    <cellStyle name="?? 118" xfId="43"/>
    <cellStyle name="?? 119" xfId="44"/>
    <cellStyle name="?? 12" xfId="45"/>
    <cellStyle name="?? 120" xfId="46"/>
    <cellStyle name="?? 121" xfId="47"/>
    <cellStyle name="?? 122" xfId="48"/>
    <cellStyle name="?? 123" xfId="49"/>
    <cellStyle name="?? 124" xfId="50"/>
    <cellStyle name="?? 125" xfId="51"/>
    <cellStyle name="?? 126" xfId="52"/>
    <cellStyle name="?? 127" xfId="53"/>
    <cellStyle name="?? 128" xfId="54"/>
    <cellStyle name="?? 129" xfId="55"/>
    <cellStyle name="?? 13" xfId="56"/>
    <cellStyle name="?? 130" xfId="57"/>
    <cellStyle name="?? 131" xfId="58"/>
    <cellStyle name="?? 132" xfId="59"/>
    <cellStyle name="?? 133" xfId="60"/>
    <cellStyle name="?? 134" xfId="61"/>
    <cellStyle name="?? 135" xfId="62"/>
    <cellStyle name="?? 136" xfId="63"/>
    <cellStyle name="?? 137" xfId="64"/>
    <cellStyle name="?? 138" xfId="65"/>
    <cellStyle name="?? 139" xfId="66"/>
    <cellStyle name="?? 14" xfId="67"/>
    <cellStyle name="?? 140" xfId="68"/>
    <cellStyle name="?? 141" xfId="69"/>
    <cellStyle name="?? 142" xfId="70"/>
    <cellStyle name="?? 143" xfId="71"/>
    <cellStyle name="?? 144" xfId="72"/>
    <cellStyle name="?? 145" xfId="73"/>
    <cellStyle name="?? 146" xfId="74"/>
    <cellStyle name="?? 147" xfId="75"/>
    <cellStyle name="?? 148" xfId="76"/>
    <cellStyle name="?? 149" xfId="77"/>
    <cellStyle name="?? 15" xfId="78"/>
    <cellStyle name="?? 150" xfId="79"/>
    <cellStyle name="?? 151" xfId="80"/>
    <cellStyle name="?? 152" xfId="81"/>
    <cellStyle name="?? 153" xfId="82"/>
    <cellStyle name="?? 154" xfId="83"/>
    <cellStyle name="?? 155" xfId="84"/>
    <cellStyle name="?? 156" xfId="85"/>
    <cellStyle name="?? 157" xfId="86"/>
    <cellStyle name="?? 158" xfId="87"/>
    <cellStyle name="?? 159" xfId="88"/>
    <cellStyle name="?? 16" xfId="89"/>
    <cellStyle name="?? 160" xfId="90"/>
    <cellStyle name="?? 161" xfId="91"/>
    <cellStyle name="?? 162" xfId="92"/>
    <cellStyle name="?? 163" xfId="93"/>
    <cellStyle name="?? 164" xfId="94"/>
    <cellStyle name="?? 165" xfId="95"/>
    <cellStyle name="?? 166" xfId="96"/>
    <cellStyle name="?? 167" xfId="97"/>
    <cellStyle name="?? 168" xfId="98"/>
    <cellStyle name="?? 169" xfId="99"/>
    <cellStyle name="?? 17" xfId="100"/>
    <cellStyle name="?? 170" xfId="101"/>
    <cellStyle name="?? 171" xfId="102"/>
    <cellStyle name="?? 172" xfId="103"/>
    <cellStyle name="?? 173" xfId="104"/>
    <cellStyle name="?? 174" xfId="105"/>
    <cellStyle name="?? 175" xfId="106"/>
    <cellStyle name="?? 176" xfId="107"/>
    <cellStyle name="?? 177" xfId="108"/>
    <cellStyle name="?? 178" xfId="109"/>
    <cellStyle name="?? 179" xfId="110"/>
    <cellStyle name="?? 18" xfId="111"/>
    <cellStyle name="?? 180" xfId="112"/>
    <cellStyle name="?? 181" xfId="113"/>
    <cellStyle name="?? 182" xfId="114"/>
    <cellStyle name="?? 183" xfId="115"/>
    <cellStyle name="?? 184" xfId="116"/>
    <cellStyle name="?? 185" xfId="117"/>
    <cellStyle name="?? 186" xfId="118"/>
    <cellStyle name="?? 187" xfId="119"/>
    <cellStyle name="?? 188" xfId="120"/>
    <cellStyle name="?? 189" xfId="121"/>
    <cellStyle name="?? 19" xfId="122"/>
    <cellStyle name="?? 190" xfId="123"/>
    <cellStyle name="?? 191" xfId="124"/>
    <cellStyle name="?? 192" xfId="125"/>
    <cellStyle name="?? 193" xfId="126"/>
    <cellStyle name="?? 194" xfId="127"/>
    <cellStyle name="?? 195" xfId="128"/>
    <cellStyle name="?? 196" xfId="129"/>
    <cellStyle name="?? 197" xfId="130"/>
    <cellStyle name="?? 198" xfId="131"/>
    <cellStyle name="?? 199" xfId="132"/>
    <cellStyle name="?? 2" xfId="133"/>
    <cellStyle name="?? 20" xfId="134"/>
    <cellStyle name="?? 200" xfId="135"/>
    <cellStyle name="?? 201" xfId="136"/>
    <cellStyle name="?? 202" xfId="137"/>
    <cellStyle name="?? 203" xfId="138"/>
    <cellStyle name="?? 204" xfId="139"/>
    <cellStyle name="?? 205" xfId="140"/>
    <cellStyle name="?? 206" xfId="141"/>
    <cellStyle name="?? 207" xfId="142"/>
    <cellStyle name="?? 208" xfId="143"/>
    <cellStyle name="?? 209" xfId="144"/>
    <cellStyle name="?? 21" xfId="145"/>
    <cellStyle name="?? 210" xfId="146"/>
    <cellStyle name="?? 211" xfId="147"/>
    <cellStyle name="?? 212" xfId="148"/>
    <cellStyle name="?? 213" xfId="149"/>
    <cellStyle name="?? 214" xfId="150"/>
    <cellStyle name="?? 215" xfId="151"/>
    <cellStyle name="?? 216" xfId="152"/>
    <cellStyle name="?? 217" xfId="153"/>
    <cellStyle name="?? 218" xfId="154"/>
    <cellStyle name="?? 219" xfId="155"/>
    <cellStyle name="?? 22" xfId="156"/>
    <cellStyle name="?? 220" xfId="157"/>
    <cellStyle name="?? 221" xfId="158"/>
    <cellStyle name="?? 222" xfId="159"/>
    <cellStyle name="?? 223" xfId="160"/>
    <cellStyle name="?? 224" xfId="161"/>
    <cellStyle name="?? 225" xfId="162"/>
    <cellStyle name="?? 226" xfId="163"/>
    <cellStyle name="?? 227" xfId="164"/>
    <cellStyle name="?? 228" xfId="165"/>
    <cellStyle name="?? 229" xfId="166"/>
    <cellStyle name="?? 23" xfId="167"/>
    <cellStyle name="?? 230" xfId="168"/>
    <cellStyle name="?? 231" xfId="169"/>
    <cellStyle name="?? 232" xfId="170"/>
    <cellStyle name="?? 233" xfId="171"/>
    <cellStyle name="?? 234" xfId="172"/>
    <cellStyle name="?? 235" xfId="173"/>
    <cellStyle name="?? 236" xfId="174"/>
    <cellStyle name="?? 237" xfId="175"/>
    <cellStyle name="?? 238" xfId="176"/>
    <cellStyle name="?? 239" xfId="177"/>
    <cellStyle name="?? 24" xfId="178"/>
    <cellStyle name="?? 240" xfId="179"/>
    <cellStyle name="?? 241" xfId="180"/>
    <cellStyle name="?? 242" xfId="181"/>
    <cellStyle name="?? 25" xfId="182"/>
    <cellStyle name="?? 26" xfId="183"/>
    <cellStyle name="?? 27" xfId="184"/>
    <cellStyle name="?? 28" xfId="185"/>
    <cellStyle name="?? 29" xfId="186"/>
    <cellStyle name="?? 3" xfId="187"/>
    <cellStyle name="?? 30" xfId="188"/>
    <cellStyle name="?? 31" xfId="189"/>
    <cellStyle name="?? 32" xfId="190"/>
    <cellStyle name="?? 33" xfId="191"/>
    <cellStyle name="?? 34" xfId="192"/>
    <cellStyle name="?? 35" xfId="193"/>
    <cellStyle name="?? 36" xfId="194"/>
    <cellStyle name="?? 37" xfId="195"/>
    <cellStyle name="?? 38" xfId="196"/>
    <cellStyle name="?? 39" xfId="197"/>
    <cellStyle name="?? 4" xfId="198"/>
    <cellStyle name="?? 40" xfId="199"/>
    <cellStyle name="?? 41" xfId="200"/>
    <cellStyle name="?? 42" xfId="201"/>
    <cellStyle name="?? 43" xfId="202"/>
    <cellStyle name="?? 44" xfId="203"/>
    <cellStyle name="?? 45" xfId="204"/>
    <cellStyle name="?? 46" xfId="205"/>
    <cellStyle name="?? 47" xfId="206"/>
    <cellStyle name="?? 48" xfId="207"/>
    <cellStyle name="?? 49" xfId="208"/>
    <cellStyle name="?? 5" xfId="209"/>
    <cellStyle name="?? 50" xfId="210"/>
    <cellStyle name="?? 51" xfId="211"/>
    <cellStyle name="?? 52" xfId="212"/>
    <cellStyle name="?? 53" xfId="213"/>
    <cellStyle name="?? 54" xfId="214"/>
    <cellStyle name="?? 55" xfId="215"/>
    <cellStyle name="?? 56" xfId="216"/>
    <cellStyle name="?? 57" xfId="217"/>
    <cellStyle name="?? 58" xfId="218"/>
    <cellStyle name="?? 59" xfId="219"/>
    <cellStyle name="?? 6" xfId="220"/>
    <cellStyle name="?? 60" xfId="221"/>
    <cellStyle name="?? 61" xfId="222"/>
    <cellStyle name="?? 62" xfId="223"/>
    <cellStyle name="?? 63" xfId="224"/>
    <cellStyle name="?? 64" xfId="225"/>
    <cellStyle name="?? 65" xfId="226"/>
    <cellStyle name="?? 66" xfId="227"/>
    <cellStyle name="?? 67" xfId="228"/>
    <cellStyle name="?? 68" xfId="229"/>
    <cellStyle name="?? 69" xfId="230"/>
    <cellStyle name="?? 7" xfId="231"/>
    <cellStyle name="?? 70" xfId="232"/>
    <cellStyle name="?? 71" xfId="233"/>
    <cellStyle name="?? 72" xfId="234"/>
    <cellStyle name="?? 73" xfId="235"/>
    <cellStyle name="?? 74" xfId="236"/>
    <cellStyle name="?? 75" xfId="237"/>
    <cellStyle name="?? 76" xfId="238"/>
    <cellStyle name="?? 77" xfId="239"/>
    <cellStyle name="?? 78" xfId="240"/>
    <cellStyle name="?? 79" xfId="241"/>
    <cellStyle name="?? 8" xfId="242"/>
    <cellStyle name="?? 80" xfId="243"/>
    <cellStyle name="?? 81" xfId="244"/>
    <cellStyle name="?? 82" xfId="245"/>
    <cellStyle name="?? 83" xfId="246"/>
    <cellStyle name="?? 84" xfId="247"/>
    <cellStyle name="?? 85" xfId="248"/>
    <cellStyle name="?? 86" xfId="249"/>
    <cellStyle name="?? 87" xfId="250"/>
    <cellStyle name="?? 88" xfId="251"/>
    <cellStyle name="?? 89" xfId="252"/>
    <cellStyle name="?? 9" xfId="253"/>
    <cellStyle name="?? 90" xfId="254"/>
    <cellStyle name="?? 91" xfId="255"/>
    <cellStyle name="?? 92" xfId="256"/>
    <cellStyle name="?? 93" xfId="257"/>
    <cellStyle name="?? 94" xfId="258"/>
    <cellStyle name="?? 95" xfId="259"/>
    <cellStyle name="?? 96" xfId="260"/>
    <cellStyle name="?? 97" xfId="261"/>
    <cellStyle name="?? 98" xfId="262"/>
    <cellStyle name="?? 99" xfId="263"/>
    <cellStyle name="?_x001d_??%U©÷u&amp;H©÷9_x0008_? s_x000a__x0007__x0001__x0001_" xfId="264"/>
    <cellStyle name="???? [0.00]_BE-BQ" xfId="265"/>
    <cellStyle name="??????" xfId="266"/>
    <cellStyle name="?????? 2" xfId="267"/>
    <cellStyle name="????[0]_Sheet1" xfId="268"/>
    <cellStyle name="????_??" xfId="269"/>
    <cellStyle name="???[0]_?? DI" xfId="270"/>
    <cellStyle name="???_?? DI" xfId="271"/>
    <cellStyle name="??[0]_BRE" xfId="272"/>
    <cellStyle name="??_ ??? ???? " xfId="273"/>
    <cellStyle name="??A? [0]_laroux_1_¢¬???¢â? " xfId="274"/>
    <cellStyle name="??A?_laroux_1_¢¬???¢â? " xfId="275"/>
    <cellStyle name="?¡±¢¥?_?¨ù??¢´¢¥_¢¬???¢â? " xfId="276"/>
    <cellStyle name="?ðÇ%U?&amp;H?_x0008_?s_x000a__x0007__x0001__x0001_" xfId="277"/>
    <cellStyle name="_1 TONG HOP - CA NA" xfId="278"/>
    <cellStyle name="_Bang Chi tieu (2)" xfId="279"/>
    <cellStyle name="_BAO GIA NGAY 24-10-08 (co dam)" xfId="280"/>
    <cellStyle name="_Book1" xfId="281"/>
    <cellStyle name="_Book1 2" xfId="282"/>
    <cellStyle name="_Book1_Kh ql62 (2010) 11-09" xfId="283"/>
    <cellStyle name="_C.cong+B.luong-Sanluong" xfId="284"/>
    <cellStyle name="_DO-D1500-KHONG CO TRONG DT" xfId="285"/>
    <cellStyle name="_Duyet TK thay đôi" xfId="286"/>
    <cellStyle name="_Duyet TK thay đôi 2" xfId="287"/>
    <cellStyle name="_GOITHAUSO2" xfId="288"/>
    <cellStyle name="_GOITHAUSO3" xfId="289"/>
    <cellStyle name="_GOITHAUSO4" xfId="290"/>
    <cellStyle name="_HaHoa_TDT_DienCSang" xfId="291"/>
    <cellStyle name="_HaHoa_TDT_DienCSang 2" xfId="292"/>
    <cellStyle name="_HaHoa19-5-07" xfId="293"/>
    <cellStyle name="_HaHoa19-5-07 2" xfId="294"/>
    <cellStyle name="_Huong CHI tieu Nhiem vu CTMTQG 2014(1)" xfId="295"/>
    <cellStyle name="_Kh ql62 (2010) 11-09" xfId="352"/>
    <cellStyle name="_KH.DTC.gd2016-2020 tinh (T2-2015)" xfId="353"/>
    <cellStyle name="_KT (2)" xfId="296"/>
    <cellStyle name="_KT (2)_1" xfId="297"/>
    <cellStyle name="_KT (2)_2" xfId="298"/>
    <cellStyle name="_KT (2)_2_TG-TH" xfId="299"/>
    <cellStyle name="_KT (2)_2_TG-TH_BANG TONG HOP TINH HINH THANH QUYET TOAN (MOI I)" xfId="300"/>
    <cellStyle name="_KT (2)_2_TG-TH_BAO GIA NGAY 24-10-08 (co dam)" xfId="301"/>
    <cellStyle name="_KT (2)_2_TG-TH_Book1" xfId="302"/>
    <cellStyle name="_KT (2)_2_TG-TH_Book1_1" xfId="303"/>
    <cellStyle name="_KT (2)_2_TG-TH_CAU Khanh Nam(Thi Cong)" xfId="304"/>
    <cellStyle name="_KT (2)_2_TG-TH_DU TRU VAT TU" xfId="305"/>
    <cellStyle name="_KT (2)_2_TG-TH_ÿÿÿÿÿ" xfId="306"/>
    <cellStyle name="_KT (2)_3" xfId="307"/>
    <cellStyle name="_KT (2)_3_TG-TH" xfId="308"/>
    <cellStyle name="_KT (2)_3_TG-TH_PERSONAL" xfId="309"/>
    <cellStyle name="_KT (2)_3_TG-TH_PERSONAL_Book1" xfId="310"/>
    <cellStyle name="_KT (2)_3_TG-TH_PERSONAL_Tong hop KHCB 2001" xfId="311"/>
    <cellStyle name="_KT (2)_4" xfId="312"/>
    <cellStyle name="_KT (2)_4_BANG TONG HOP TINH HINH THANH QUYET TOAN (MOI I)" xfId="313"/>
    <cellStyle name="_KT (2)_4_BAO GIA NGAY 24-10-08 (co dam)" xfId="314"/>
    <cellStyle name="_KT (2)_4_Book1" xfId="315"/>
    <cellStyle name="_KT (2)_4_Book1_1" xfId="316"/>
    <cellStyle name="_KT (2)_4_CAU Khanh Nam(Thi Cong)" xfId="317"/>
    <cellStyle name="_KT (2)_4_DU TRU VAT TU" xfId="318"/>
    <cellStyle name="_KT (2)_4_TG-TH" xfId="319"/>
    <cellStyle name="_KT (2)_4_ÿÿÿÿÿ" xfId="320"/>
    <cellStyle name="_KT (2)_5" xfId="321"/>
    <cellStyle name="_KT (2)_5_BANG TONG HOP TINH HINH THANH QUYET TOAN (MOI I)" xfId="322"/>
    <cellStyle name="_KT (2)_5_BAO GIA NGAY 24-10-08 (co dam)" xfId="323"/>
    <cellStyle name="_KT (2)_5_Book1" xfId="324"/>
    <cellStyle name="_KT (2)_5_Book1_1" xfId="325"/>
    <cellStyle name="_KT (2)_5_CAU Khanh Nam(Thi Cong)" xfId="326"/>
    <cellStyle name="_KT (2)_5_DU TRU VAT TU" xfId="327"/>
    <cellStyle name="_KT (2)_5_ÿÿÿÿÿ" xfId="328"/>
    <cellStyle name="_KT (2)_PERSONAL" xfId="329"/>
    <cellStyle name="_KT (2)_PERSONAL_Book1" xfId="330"/>
    <cellStyle name="_KT (2)_PERSONAL_Tong hop KHCB 2001" xfId="331"/>
    <cellStyle name="_KT (2)_TG-TH" xfId="332"/>
    <cellStyle name="_KT_TG" xfId="333"/>
    <cellStyle name="_KT_TG_1" xfId="334"/>
    <cellStyle name="_KT_TG_1_BANG TONG HOP TINH HINH THANH QUYET TOAN (MOI I)" xfId="335"/>
    <cellStyle name="_KT_TG_1_BAO GIA NGAY 24-10-08 (co dam)" xfId="336"/>
    <cellStyle name="_KT_TG_1_Book1" xfId="337"/>
    <cellStyle name="_KT_TG_1_Book1_1" xfId="338"/>
    <cellStyle name="_KT_TG_1_CAU Khanh Nam(Thi Cong)" xfId="339"/>
    <cellStyle name="_KT_TG_1_DU TRU VAT TU" xfId="340"/>
    <cellStyle name="_KT_TG_1_ÿÿÿÿÿ" xfId="341"/>
    <cellStyle name="_KT_TG_2" xfId="342"/>
    <cellStyle name="_KT_TG_2_BANG TONG HOP TINH HINH THANH QUYET TOAN (MOI I)" xfId="343"/>
    <cellStyle name="_KT_TG_2_BAO GIA NGAY 24-10-08 (co dam)" xfId="344"/>
    <cellStyle name="_KT_TG_2_Book1" xfId="345"/>
    <cellStyle name="_KT_TG_2_Book1_1" xfId="346"/>
    <cellStyle name="_KT_TG_2_CAU Khanh Nam(Thi Cong)" xfId="347"/>
    <cellStyle name="_KT_TG_2_DU TRU VAT TU" xfId="348"/>
    <cellStyle name="_KT_TG_2_ÿÿÿÿÿ" xfId="349"/>
    <cellStyle name="_KT_TG_3" xfId="350"/>
    <cellStyle name="_KT_TG_4" xfId="351"/>
    <cellStyle name="_mau so 3" xfId="354"/>
    <cellStyle name="_MauThanTKKT-goi7-DonGia2143(vl t7)" xfId="355"/>
    <cellStyle name="_MauThanTKKT-goi7-DonGia2143(vl t7) 2" xfId="356"/>
    <cellStyle name="_PERSONAL" xfId="357"/>
    <cellStyle name="_PERSONAL_Book1" xfId="358"/>
    <cellStyle name="_PERSONAL_Tong hop KHCB 2001" xfId="359"/>
    <cellStyle name="_Q TOAN  SCTX QL.62 QUI I ( oanh)" xfId="360"/>
    <cellStyle name="_Q TOAN  SCTX QL.62 QUI II ( oanh)" xfId="361"/>
    <cellStyle name="_QT SCTXQL62_QT1 (Cty QL)" xfId="362"/>
    <cellStyle name="_Sheet1" xfId="363"/>
    <cellStyle name="_Sheet2" xfId="364"/>
    <cellStyle name="_TG-TH" xfId="365"/>
    <cellStyle name="_TG-TH_1" xfId="366"/>
    <cellStyle name="_TG-TH_1_BANG TONG HOP TINH HINH THANH QUYET TOAN (MOI I)" xfId="367"/>
    <cellStyle name="_TG-TH_1_BAO GIA NGAY 24-10-08 (co dam)" xfId="368"/>
    <cellStyle name="_TG-TH_1_Book1" xfId="369"/>
    <cellStyle name="_TG-TH_1_Book1_1" xfId="370"/>
    <cellStyle name="_TG-TH_1_CAU Khanh Nam(Thi Cong)" xfId="371"/>
    <cellStyle name="_TG-TH_1_DU TRU VAT TU" xfId="372"/>
    <cellStyle name="_TG-TH_1_ÿÿÿÿÿ" xfId="373"/>
    <cellStyle name="_TG-TH_2" xfId="374"/>
    <cellStyle name="_TG-TH_2_BANG TONG HOP TINH HINH THANH QUYET TOAN (MOI I)" xfId="375"/>
    <cellStyle name="_TG-TH_2_BAO GIA NGAY 24-10-08 (co dam)" xfId="376"/>
    <cellStyle name="_TG-TH_2_Book1" xfId="377"/>
    <cellStyle name="_TG-TH_2_Book1_1" xfId="378"/>
    <cellStyle name="_TG-TH_2_CAU Khanh Nam(Thi Cong)" xfId="379"/>
    <cellStyle name="_TG-TH_2_DU TRU VAT TU" xfId="380"/>
    <cellStyle name="_TG-TH_2_ÿÿÿÿÿ" xfId="381"/>
    <cellStyle name="_TG-TH_3" xfId="382"/>
    <cellStyle name="_TG-TH_4" xfId="383"/>
    <cellStyle name="_Tong dutoan PP LAHAI" xfId="384"/>
    <cellStyle name="_ÿÿÿÿÿ" xfId="385"/>
    <cellStyle name="_ÿÿÿÿÿ 2" xfId="386"/>
    <cellStyle name="_ÿÿÿÿÿ_Kh ql62 (2010) 11-09" xfId="387"/>
    <cellStyle name="~1" xfId="388"/>
    <cellStyle name="~1 2" xfId="389"/>
    <cellStyle name="»õ±Ò[0]_Sheet1" xfId="390"/>
    <cellStyle name="»õ±Ò_Sheet1" xfId="391"/>
    <cellStyle name="•W?_Format" xfId="392"/>
    <cellStyle name="•W€_’·Šú‰p•¶" xfId="393"/>
    <cellStyle name="•W_’·Šú‰p•¶" xfId="394"/>
    <cellStyle name="W_MARINE" xfId="395"/>
    <cellStyle name="0" xfId="396"/>
    <cellStyle name="0 2" xfId="397"/>
    <cellStyle name="0.0" xfId="398"/>
    <cellStyle name="0.0 2" xfId="399"/>
    <cellStyle name="0.0 3" xfId="400"/>
    <cellStyle name="0.0 4" xfId="401"/>
    <cellStyle name="0.00" xfId="402"/>
    <cellStyle name="0.00 2" xfId="403"/>
    <cellStyle name="0.00 3" xfId="404"/>
    <cellStyle name="0.00 4" xfId="405"/>
    <cellStyle name="1" xfId="406"/>
    <cellStyle name="1 2" xfId="407"/>
    <cellStyle name="1 3" xfId="408"/>
    <cellStyle name="1 4" xfId="409"/>
    <cellStyle name="1_BAO GIA NGAY 24-10-08 (co dam)" xfId="410"/>
    <cellStyle name="1_BAO GIA NGAY 24-10-08 (co dam) 2" xfId="411"/>
    <cellStyle name="1_Book1" xfId="412"/>
    <cellStyle name="1_Book1 2" xfId="413"/>
    <cellStyle name="1_Book1_1" xfId="414"/>
    <cellStyle name="1_Book1_1 2" xfId="415"/>
    <cellStyle name="1_Cau thuy dien Ban La (Cu Anh)" xfId="416"/>
    <cellStyle name="1_Cau thuy dien Ban La (Cu Anh) 2" xfId="417"/>
    <cellStyle name="1_Du toan 558 (Km17+508.12 - Km 22)" xfId="418"/>
    <cellStyle name="1_Du toan 558 (Km17+508.12 - Km 22) 2" xfId="419"/>
    <cellStyle name="1_Gia_VLQL48_duyet " xfId="420"/>
    <cellStyle name="1_Gia_VLQL48_duyet  2" xfId="421"/>
    <cellStyle name="1_Kh ql62 (2010) 11-09" xfId="424"/>
    <cellStyle name="1_Kh ql62 (2010) 11-09 2" xfId="425"/>
    <cellStyle name="1_KlQdinhduyet" xfId="422"/>
    <cellStyle name="1_KlQdinhduyet 2" xfId="423"/>
    <cellStyle name="1_ÿÿÿÿÿ" xfId="426"/>
    <cellStyle name="1_ÿÿÿÿÿ 2" xfId="427"/>
    <cellStyle name="1_ÿÿÿÿÿ_Kh ql62 (2010) 11-09" xfId="428"/>
    <cellStyle name="1_ÿÿÿÿÿ_Kh ql62 (2010) 11-09 2" xfId="429"/>
    <cellStyle name="18" xfId="430"/>
    <cellStyle name="¹éºÐÀ²_      " xfId="431"/>
    <cellStyle name="2" xfId="432"/>
    <cellStyle name="2 2" xfId="433"/>
    <cellStyle name="2 3" xfId="434"/>
    <cellStyle name="2 4" xfId="435"/>
    <cellStyle name="2_Book1" xfId="436"/>
    <cellStyle name="2_Book1 2" xfId="437"/>
    <cellStyle name="2_Book1_1" xfId="438"/>
    <cellStyle name="2_Book1_1 2" xfId="439"/>
    <cellStyle name="2_Cau thuy dien Ban La (Cu Anh)" xfId="440"/>
    <cellStyle name="2_Cau thuy dien Ban La (Cu Anh) 2" xfId="441"/>
    <cellStyle name="2_Du toan 558 (Km17+508.12 - Km 22)" xfId="442"/>
    <cellStyle name="2_Du toan 558 (Km17+508.12 - Km 22) 2" xfId="443"/>
    <cellStyle name="2_Gia_VLQL48_duyet " xfId="444"/>
    <cellStyle name="2_Gia_VLQL48_duyet  2" xfId="445"/>
    <cellStyle name="2_KlQdinhduyet" xfId="446"/>
    <cellStyle name="2_KlQdinhduyet 2" xfId="447"/>
    <cellStyle name="2_ÿÿÿÿÿ" xfId="448"/>
    <cellStyle name="2_ÿÿÿÿÿ 2" xfId="449"/>
    <cellStyle name="20% - Accent1 2" xfId="450"/>
    <cellStyle name="20% - Accent1 2 2" xfId="451"/>
    <cellStyle name="20% - Accent1 2 3" xfId="452"/>
    <cellStyle name="20% - Accent1 3" xfId="453"/>
    <cellStyle name="20% - Accent1 4" xfId="454"/>
    <cellStyle name="20% - Accent2 2" xfId="455"/>
    <cellStyle name="20% - Accent2 2 2" xfId="456"/>
    <cellStyle name="20% - Accent2 2 3" xfId="457"/>
    <cellStyle name="20% - Accent2 3" xfId="458"/>
    <cellStyle name="20% - Accent2 4" xfId="459"/>
    <cellStyle name="20% - Accent3 2" xfId="460"/>
    <cellStyle name="20% - Accent3 2 2" xfId="461"/>
    <cellStyle name="20% - Accent3 2 3" xfId="462"/>
    <cellStyle name="20% - Accent3 3" xfId="463"/>
    <cellStyle name="20% - Accent3 4" xfId="464"/>
    <cellStyle name="20% - Accent4 2" xfId="465"/>
    <cellStyle name="20% - Accent4 2 2" xfId="466"/>
    <cellStyle name="20% - Accent4 2 3" xfId="467"/>
    <cellStyle name="20% - Accent4 3" xfId="468"/>
    <cellStyle name="20% - Accent4 4" xfId="469"/>
    <cellStyle name="20% - Accent5 2" xfId="470"/>
    <cellStyle name="20% - Accent5 2 2" xfId="471"/>
    <cellStyle name="20% - Accent5 2 3" xfId="472"/>
    <cellStyle name="20% - Accent5 3" xfId="473"/>
    <cellStyle name="20% - Accent5 4" xfId="474"/>
    <cellStyle name="20% - Accent6 2" xfId="475"/>
    <cellStyle name="20% - Accent6 2 2" xfId="476"/>
    <cellStyle name="20% - Accent6 2 3" xfId="477"/>
    <cellStyle name="20% - Accent6 3" xfId="478"/>
    <cellStyle name="20% - Accent6 4" xfId="479"/>
    <cellStyle name="-2001" xfId="480"/>
    <cellStyle name="-2001 2" xfId="481"/>
    <cellStyle name="3" xfId="482"/>
    <cellStyle name="3 2" xfId="483"/>
    <cellStyle name="3 3" xfId="484"/>
    <cellStyle name="3 4" xfId="485"/>
    <cellStyle name="3_Book1" xfId="486"/>
    <cellStyle name="3_Book1 2" xfId="487"/>
    <cellStyle name="3_Book1_1" xfId="488"/>
    <cellStyle name="3_Book1_1 2" xfId="489"/>
    <cellStyle name="3_Cau thuy dien Ban La (Cu Anh)" xfId="490"/>
    <cellStyle name="3_Cau thuy dien Ban La (Cu Anh) 2" xfId="491"/>
    <cellStyle name="3_Du toan 558 (Km17+508.12 - Km 22)" xfId="492"/>
    <cellStyle name="3_Du toan 558 (Km17+508.12 - Km 22) 2" xfId="493"/>
    <cellStyle name="3_Gia_VLQL48_duyet " xfId="494"/>
    <cellStyle name="3_Gia_VLQL48_duyet  2" xfId="495"/>
    <cellStyle name="3_KlQdinhduyet" xfId="496"/>
    <cellStyle name="3_KlQdinhduyet 2" xfId="497"/>
    <cellStyle name="3_ÿÿÿÿÿ" xfId="498"/>
    <cellStyle name="3_ÿÿÿÿÿ 2" xfId="499"/>
    <cellStyle name="³£¹æ_GZ TV" xfId="500"/>
    <cellStyle name="4" xfId="501"/>
    <cellStyle name="4 2" xfId="502"/>
    <cellStyle name="4 3" xfId="503"/>
    <cellStyle name="4 4" xfId="504"/>
    <cellStyle name="4_Book1" xfId="505"/>
    <cellStyle name="4_Book1 2" xfId="506"/>
    <cellStyle name="4_Book1_1" xfId="507"/>
    <cellStyle name="4_Book1_1 2" xfId="508"/>
    <cellStyle name="4_Cau thuy dien Ban La (Cu Anh)" xfId="509"/>
    <cellStyle name="4_Cau thuy dien Ban La (Cu Anh) 2" xfId="510"/>
    <cellStyle name="4_Du toan 558 (Km17+508.12 - Km 22)" xfId="511"/>
    <cellStyle name="4_Du toan 558 (Km17+508.12 - Km 22) 2" xfId="512"/>
    <cellStyle name="4_Gia_VLQL48_duyet " xfId="513"/>
    <cellStyle name="4_Gia_VLQL48_duyet  2" xfId="514"/>
    <cellStyle name="4_KlQdinhduyet" xfId="515"/>
    <cellStyle name="4_KlQdinhduyet 2" xfId="516"/>
    <cellStyle name="4_ÿÿÿÿÿ" xfId="517"/>
    <cellStyle name="4_ÿÿÿÿÿ 2" xfId="518"/>
    <cellStyle name="40% - Accent1 2" xfId="519"/>
    <cellStyle name="40% - Accent1 2 2" xfId="520"/>
    <cellStyle name="40% - Accent1 2 3" xfId="521"/>
    <cellStyle name="40% - Accent1 3" xfId="522"/>
    <cellStyle name="40% - Accent1 4" xfId="523"/>
    <cellStyle name="40% - Accent2 2" xfId="524"/>
    <cellStyle name="40% - Accent2 2 2" xfId="525"/>
    <cellStyle name="40% - Accent2 2 3" xfId="526"/>
    <cellStyle name="40% - Accent2 3" xfId="527"/>
    <cellStyle name="40% - Accent2 4" xfId="528"/>
    <cellStyle name="40% - Accent3 2" xfId="529"/>
    <cellStyle name="40% - Accent3 2 2" xfId="530"/>
    <cellStyle name="40% - Accent3 2 3" xfId="531"/>
    <cellStyle name="40% - Accent3 3" xfId="532"/>
    <cellStyle name="40% - Accent3 4" xfId="533"/>
    <cellStyle name="40% - Accent4 2" xfId="534"/>
    <cellStyle name="40% - Accent4 2 2" xfId="535"/>
    <cellStyle name="40% - Accent4 2 3" xfId="536"/>
    <cellStyle name="40% - Accent4 3" xfId="537"/>
    <cellStyle name="40% - Accent4 4" xfId="538"/>
    <cellStyle name="40% - Accent5 2" xfId="539"/>
    <cellStyle name="40% - Accent5 2 2" xfId="540"/>
    <cellStyle name="40% - Accent5 2 3" xfId="541"/>
    <cellStyle name="40% - Accent5 3" xfId="542"/>
    <cellStyle name="40% - Accent5 4" xfId="543"/>
    <cellStyle name="40% - Accent6 2" xfId="544"/>
    <cellStyle name="40% - Accent6 2 2" xfId="545"/>
    <cellStyle name="40% - Accent6 2 3" xfId="546"/>
    <cellStyle name="40% - Accent6 3" xfId="547"/>
    <cellStyle name="40% - Accent6 4" xfId="548"/>
    <cellStyle name="6" xfId="549"/>
    <cellStyle name="6 2" xfId="550"/>
    <cellStyle name="6 3" xfId="551"/>
    <cellStyle name="6 4" xfId="552"/>
    <cellStyle name="60% - Accent1 2" xfId="553"/>
    <cellStyle name="60% - Accent1 2 2" xfId="554"/>
    <cellStyle name="60% - Accent1 2 3" xfId="555"/>
    <cellStyle name="60% - Accent1 3" xfId="556"/>
    <cellStyle name="60% - Accent1 4" xfId="557"/>
    <cellStyle name="60% - Accent2 2" xfId="558"/>
    <cellStyle name="60% - Accent2 2 2" xfId="559"/>
    <cellStyle name="60% - Accent2 2 3" xfId="560"/>
    <cellStyle name="60% - Accent2 3" xfId="561"/>
    <cellStyle name="60% - Accent2 4" xfId="562"/>
    <cellStyle name="60% - Accent3 2" xfId="563"/>
    <cellStyle name="60% - Accent3 2 2" xfId="564"/>
    <cellStyle name="60% - Accent3 2 3" xfId="565"/>
    <cellStyle name="60% - Accent3 3" xfId="566"/>
    <cellStyle name="60% - Accent3 4" xfId="567"/>
    <cellStyle name="60% - Accent4 2" xfId="568"/>
    <cellStyle name="60% - Accent4 2 2" xfId="569"/>
    <cellStyle name="60% - Accent4 2 3" xfId="570"/>
    <cellStyle name="60% - Accent4 3" xfId="571"/>
    <cellStyle name="60% - Accent4 4" xfId="572"/>
    <cellStyle name="60% - Accent5 2" xfId="573"/>
    <cellStyle name="60% - Accent5 2 2" xfId="574"/>
    <cellStyle name="60% - Accent5 2 3" xfId="575"/>
    <cellStyle name="60% - Accent5 3" xfId="576"/>
    <cellStyle name="60% - Accent5 4" xfId="577"/>
    <cellStyle name="60% - Accent6 2" xfId="578"/>
    <cellStyle name="60% - Accent6 2 2" xfId="579"/>
    <cellStyle name="60% - Accent6 2 3" xfId="580"/>
    <cellStyle name="60% - Accent6 3" xfId="581"/>
    <cellStyle name="60% - Accent6 4" xfId="582"/>
    <cellStyle name="9" xfId="583"/>
    <cellStyle name="9 2" xfId="584"/>
    <cellStyle name="Accent1 2" xfId="585"/>
    <cellStyle name="Accent1 2 2" xfId="586"/>
    <cellStyle name="Accent1 2 3" xfId="587"/>
    <cellStyle name="Accent1 3" xfId="588"/>
    <cellStyle name="Accent1 4" xfId="589"/>
    <cellStyle name="Accent2 2" xfId="590"/>
    <cellStyle name="Accent2 2 2" xfId="591"/>
    <cellStyle name="Accent2 2 3" xfId="592"/>
    <cellStyle name="Accent2 3" xfId="593"/>
    <cellStyle name="Accent2 4" xfId="594"/>
    <cellStyle name="Accent3 2" xfId="595"/>
    <cellStyle name="Accent3 2 2" xfId="596"/>
    <cellStyle name="Accent3 2 3" xfId="597"/>
    <cellStyle name="Accent3 3" xfId="598"/>
    <cellStyle name="Accent3 4" xfId="599"/>
    <cellStyle name="Accent4 2" xfId="600"/>
    <cellStyle name="Accent4 2 2" xfId="601"/>
    <cellStyle name="Accent4 2 3" xfId="602"/>
    <cellStyle name="Accent4 3" xfId="603"/>
    <cellStyle name="Accent4 4" xfId="604"/>
    <cellStyle name="Accent5 2" xfId="605"/>
    <cellStyle name="Accent5 2 2" xfId="606"/>
    <cellStyle name="Accent5 2 3" xfId="607"/>
    <cellStyle name="Accent5 3" xfId="608"/>
    <cellStyle name="Accent5 4" xfId="609"/>
    <cellStyle name="Accent6 2" xfId="610"/>
    <cellStyle name="Accent6 2 2" xfId="611"/>
    <cellStyle name="Accent6 2 3" xfId="612"/>
    <cellStyle name="Accent6 3" xfId="613"/>
    <cellStyle name="Accent6 4" xfId="614"/>
    <cellStyle name="ÅëÈ­ [0]_      " xfId="615"/>
    <cellStyle name="AeE­ [0]_INQUIRY ¿?¾÷AßAø " xfId="616"/>
    <cellStyle name="ÅëÈ­ [0]_L601CPT" xfId="617"/>
    <cellStyle name="ÅëÈ­_      " xfId="618"/>
    <cellStyle name="AeE­_INQUIRY ¿?¾÷AßAø " xfId="619"/>
    <cellStyle name="ÅëÈ­_L601CPT" xfId="620"/>
    <cellStyle name="args.style" xfId="621"/>
    <cellStyle name="at" xfId="622"/>
    <cellStyle name="at 2" xfId="623"/>
    <cellStyle name="ÄÞ¸¶ [0]_      " xfId="624"/>
    <cellStyle name="AÞ¸¶ [0]_INQUIRY ¿?¾÷AßAø " xfId="625"/>
    <cellStyle name="ÄÞ¸¶_      " xfId="626"/>
    <cellStyle name="AÞ¸¶_INQUIRY ¿?¾÷AßAø " xfId="627"/>
    <cellStyle name="AutoFormat Options" xfId="628"/>
    <cellStyle name="Bad 2" xfId="629"/>
    <cellStyle name="Bad 2 2" xfId="630"/>
    <cellStyle name="Bad 2 3" xfId="631"/>
    <cellStyle name="Bad 3" xfId="632"/>
    <cellStyle name="Bad 4" xfId="633"/>
    <cellStyle name="Body" xfId="634"/>
    <cellStyle name="Body 2" xfId="635"/>
    <cellStyle name="C?AØ_¿?¾÷CoE² " xfId="636"/>
    <cellStyle name="C~1" xfId="637"/>
    <cellStyle name="C~1 2" xfId="638"/>
    <cellStyle name="Ç¥ÁØ_      " xfId="639"/>
    <cellStyle name="C￥AØ_¿μ¾÷CoE² " xfId="640"/>
    <cellStyle name="Ç¥ÁØ_±¸¹Ì´ëÃ¥" xfId="641"/>
    <cellStyle name="C￥AØ_Sheet1_¿μ¾÷CoE² " xfId="642"/>
    <cellStyle name="Ç§Î»·Ö¸ô[0]_Sheet1" xfId="643"/>
    <cellStyle name="Ç§Î»·Ö¸ô_Sheet1" xfId="644"/>
    <cellStyle name="Calc Currency (0)" xfId="645"/>
    <cellStyle name="Calc Currency (0) 2" xfId="646"/>
    <cellStyle name="Calc Currency (0) 3" xfId="647"/>
    <cellStyle name="Calc Currency (0) 4" xfId="648"/>
    <cellStyle name="Calc Currency (2)" xfId="649"/>
    <cellStyle name="Calc Currency (2) 2" xfId="650"/>
    <cellStyle name="Calc Percent (0)" xfId="651"/>
    <cellStyle name="Calc Percent (1)" xfId="652"/>
    <cellStyle name="Calc Percent (2)" xfId="653"/>
    <cellStyle name="Calc Percent (2) 2" xfId="654"/>
    <cellStyle name="Calc Units (0)" xfId="655"/>
    <cellStyle name="Calc Units (0) 2" xfId="656"/>
    <cellStyle name="Calc Units (1)" xfId="657"/>
    <cellStyle name="Calc Units (1) 2" xfId="658"/>
    <cellStyle name="Calc Units (2)" xfId="659"/>
    <cellStyle name="Calc Units (2) 2" xfId="660"/>
    <cellStyle name="Calculation 2" xfId="661"/>
    <cellStyle name="Calculation 2 2" xfId="662"/>
    <cellStyle name="Calculation 2 3" xfId="663"/>
    <cellStyle name="Calculation 3" xfId="664"/>
    <cellStyle name="Calculation 4" xfId="665"/>
    <cellStyle name="category" xfId="666"/>
    <cellStyle name="category 2" xfId="667"/>
    <cellStyle name="category 3" xfId="668"/>
    <cellStyle name="category 4" xfId="669"/>
    <cellStyle name="Cerrency_Sheet2_XANGDAU" xfId="670"/>
    <cellStyle name="Check Cell 2" xfId="912"/>
    <cellStyle name="Check Cell 2 2" xfId="913"/>
    <cellStyle name="Check Cell 2 3" xfId="914"/>
    <cellStyle name="Check Cell 3" xfId="915"/>
    <cellStyle name="Check Cell 4" xfId="916"/>
    <cellStyle name="Chi phÝ kh¸c_Book1" xfId="917"/>
    <cellStyle name="CHUONG" xfId="918"/>
    <cellStyle name="CHUONG 2" xfId="919"/>
    <cellStyle name="Comma" xfId="1" builtinId="3"/>
    <cellStyle name="Comma  - Style1" xfId="671"/>
    <cellStyle name="Comma  - Style1 2" xfId="672"/>
    <cellStyle name="Comma  - Style2" xfId="673"/>
    <cellStyle name="Comma  - Style2 2" xfId="674"/>
    <cellStyle name="Comma  - Style3" xfId="675"/>
    <cellStyle name="Comma  - Style3 2" xfId="676"/>
    <cellStyle name="Comma  - Style4" xfId="677"/>
    <cellStyle name="Comma  - Style4 2" xfId="678"/>
    <cellStyle name="Comma  - Style5" xfId="679"/>
    <cellStyle name="Comma  - Style5 2" xfId="680"/>
    <cellStyle name="Comma  - Style6" xfId="681"/>
    <cellStyle name="Comma  - Style6 2" xfId="682"/>
    <cellStyle name="Comma  - Style7" xfId="683"/>
    <cellStyle name="Comma  - Style7 2" xfId="684"/>
    <cellStyle name="Comma  - Style8" xfId="685"/>
    <cellStyle name="Comma  - Style8 2" xfId="686"/>
    <cellStyle name="Comma [00]" xfId="687"/>
    <cellStyle name="Comma [00] 2" xfId="688"/>
    <cellStyle name="Comma 10" xfId="689"/>
    <cellStyle name="Comma 10 10" xfId="690"/>
    <cellStyle name="Comma 10 10 10" xfId="691"/>
    <cellStyle name="Comma 10 10 2" xfId="692"/>
    <cellStyle name="Comma 10 10 2 2" xfId="693"/>
    <cellStyle name="Comma 10 10 3" xfId="694"/>
    <cellStyle name="Comma 10 2" xfId="695"/>
    <cellStyle name="Comma 10 3" xfId="696"/>
    <cellStyle name="Comma 10 4" xfId="697"/>
    <cellStyle name="Comma 10 4 2" xfId="698"/>
    <cellStyle name="Comma 11" xfId="699"/>
    <cellStyle name="Comma 11 2" xfId="700"/>
    <cellStyle name="Comma 11 3" xfId="701"/>
    <cellStyle name="Comma 11 3 2" xfId="702"/>
    <cellStyle name="Comma 12" xfId="703"/>
    <cellStyle name="Comma 12 2" xfId="704"/>
    <cellStyle name="Comma 12 3" xfId="705"/>
    <cellStyle name="Comma 12 4" xfId="706"/>
    <cellStyle name="Comma 12 4 2" xfId="707"/>
    <cellStyle name="Comma 13" xfId="708"/>
    <cellStyle name="Comma 13 2" xfId="709"/>
    <cellStyle name="Comma 13 3" xfId="710"/>
    <cellStyle name="Comma 13 3 2" xfId="711"/>
    <cellStyle name="Comma 14" xfId="712"/>
    <cellStyle name="Comma 14 2" xfId="713"/>
    <cellStyle name="Comma 14 2 2" xfId="714"/>
    <cellStyle name="Comma 14 3" xfId="715"/>
    <cellStyle name="Comma 14 4" xfId="716"/>
    <cellStyle name="Comma 15" xfId="717"/>
    <cellStyle name="Comma 15 2" xfId="718"/>
    <cellStyle name="Comma 15 2 2" xfId="719"/>
    <cellStyle name="Comma 15 3" xfId="720"/>
    <cellStyle name="Comma 16" xfId="721"/>
    <cellStyle name="Comma 16 2" xfId="722"/>
    <cellStyle name="Comma 16 3" xfId="723"/>
    <cellStyle name="Comma 16 3 2" xfId="724"/>
    <cellStyle name="Comma 17" xfId="725"/>
    <cellStyle name="Comma 17 2" xfId="726"/>
    <cellStyle name="Comma 17 3" xfId="727"/>
    <cellStyle name="Comma 17 3 2" xfId="728"/>
    <cellStyle name="Comma 18" xfId="729"/>
    <cellStyle name="Comma 18 2" xfId="730"/>
    <cellStyle name="Comma 18 3" xfId="731"/>
    <cellStyle name="Comma 18 3 2" xfId="732"/>
    <cellStyle name="Comma 19" xfId="733"/>
    <cellStyle name="Comma 19 2" xfId="734"/>
    <cellStyle name="Comma 19 3" xfId="735"/>
    <cellStyle name="Comma 19 3 2" xfId="736"/>
    <cellStyle name="Comma 2" xfId="737"/>
    <cellStyle name="Comma 2 2" xfId="738"/>
    <cellStyle name="Comma 2 2 2" xfId="739"/>
    <cellStyle name="Comma 2 2 3" xfId="740"/>
    <cellStyle name="Comma 2 28" xfId="741"/>
    <cellStyle name="Comma 2 3" xfId="742"/>
    <cellStyle name="Comma 2 4" xfId="743"/>
    <cellStyle name="Comma 2 5" xfId="744"/>
    <cellStyle name="Comma 2_BC THUC HIEN CA NAM 2011 " xfId="745"/>
    <cellStyle name="Comma 20" xfId="746"/>
    <cellStyle name="Comma 20 2" xfId="747"/>
    <cellStyle name="Comma 20 3" xfId="748"/>
    <cellStyle name="Comma 20 3 2" xfId="749"/>
    <cellStyle name="Comma 21" xfId="750"/>
    <cellStyle name="Comma 21 2" xfId="751"/>
    <cellStyle name="Comma 21 2 2" xfId="752"/>
    <cellStyle name="Comma 21 2 2 2" xfId="753"/>
    <cellStyle name="Comma 21 2 2 3" xfId="754"/>
    <cellStyle name="Comma 21 2 2 3 2" xfId="755"/>
    <cellStyle name="Comma 21 2 3" xfId="756"/>
    <cellStyle name="Comma 21 2 4" xfId="757"/>
    <cellStyle name="Comma 21 2 4 2" xfId="758"/>
    <cellStyle name="Comma 21 3" xfId="759"/>
    <cellStyle name="Comma 21 3 2" xfId="760"/>
    <cellStyle name="Comma 21 3 3" xfId="761"/>
    <cellStyle name="Comma 21 3 3 2" xfId="762"/>
    <cellStyle name="Comma 21 4" xfId="763"/>
    <cellStyle name="Comma 21 5" xfId="764"/>
    <cellStyle name="Comma 21 5 2" xfId="765"/>
    <cellStyle name="Comma 22" xfId="766"/>
    <cellStyle name="Comma 22 2" xfId="767"/>
    <cellStyle name="Comma 22 2 2" xfId="768"/>
    <cellStyle name="Comma 22 2 2 2" xfId="769"/>
    <cellStyle name="Comma 22 2 2 3" xfId="770"/>
    <cellStyle name="Comma 22 2 2 3 2" xfId="771"/>
    <cellStyle name="Comma 22 2 3" xfId="772"/>
    <cellStyle name="Comma 22 2 4" xfId="773"/>
    <cellStyle name="Comma 22 2 4 2" xfId="774"/>
    <cellStyle name="Comma 22 3" xfId="775"/>
    <cellStyle name="Comma 22 3 2" xfId="776"/>
    <cellStyle name="Comma 22 3 3" xfId="777"/>
    <cellStyle name="Comma 22 3 3 2" xfId="778"/>
    <cellStyle name="Comma 22 4" xfId="779"/>
    <cellStyle name="Comma 22 5" xfId="780"/>
    <cellStyle name="Comma 22 5 2" xfId="781"/>
    <cellStyle name="Comma 23" xfId="782"/>
    <cellStyle name="Comma 23 2" xfId="783"/>
    <cellStyle name="Comma 23 2 2" xfId="784"/>
    <cellStyle name="Comma 23 2 2 2" xfId="785"/>
    <cellStyle name="Comma 23 2 2 3" xfId="786"/>
    <cellStyle name="Comma 23 2 2 3 2" xfId="787"/>
    <cellStyle name="Comma 23 2 3" xfId="788"/>
    <cellStyle name="Comma 23 2 4" xfId="789"/>
    <cellStyle name="Comma 23 2 4 2" xfId="790"/>
    <cellStyle name="Comma 23 3" xfId="791"/>
    <cellStyle name="Comma 23 3 2" xfId="792"/>
    <cellStyle name="Comma 23 3 3" xfId="793"/>
    <cellStyle name="Comma 23 3 3 2" xfId="794"/>
    <cellStyle name="Comma 23 4" xfId="795"/>
    <cellStyle name="Comma 23 5" xfId="796"/>
    <cellStyle name="Comma 23 5 2" xfId="797"/>
    <cellStyle name="Comma 24" xfId="798"/>
    <cellStyle name="Comma 24 2" xfId="799"/>
    <cellStyle name="Comma 24 2 2" xfId="800"/>
    <cellStyle name="Comma 24 2 2 2" xfId="801"/>
    <cellStyle name="Comma 24 2 2 3" xfId="802"/>
    <cellStyle name="Comma 24 2 2 3 2" xfId="803"/>
    <cellStyle name="Comma 24 2 3" xfId="804"/>
    <cellStyle name="Comma 24 2 4" xfId="805"/>
    <cellStyle name="Comma 24 2 4 2" xfId="806"/>
    <cellStyle name="Comma 24 3" xfId="807"/>
    <cellStyle name="Comma 24 3 2" xfId="808"/>
    <cellStyle name="Comma 24 3 3" xfId="809"/>
    <cellStyle name="Comma 24 3 3 2" xfId="810"/>
    <cellStyle name="Comma 24 4" xfId="811"/>
    <cellStyle name="Comma 24 5" xfId="812"/>
    <cellStyle name="Comma 24 5 2" xfId="813"/>
    <cellStyle name="Comma 25" xfId="814"/>
    <cellStyle name="Comma 26" xfId="815"/>
    <cellStyle name="Comma 26 2" xfId="816"/>
    <cellStyle name="Comma 26 2 2" xfId="817"/>
    <cellStyle name="Comma 26 2 3" xfId="818"/>
    <cellStyle name="Comma 26 2 3 2" xfId="819"/>
    <cellStyle name="Comma 26 3" xfId="820"/>
    <cellStyle name="Comma 26 4" xfId="821"/>
    <cellStyle name="Comma 26 4 2" xfId="822"/>
    <cellStyle name="Comma 27" xfId="823"/>
    <cellStyle name="Comma 27 2" xfId="824"/>
    <cellStyle name="Comma 27 2 2" xfId="825"/>
    <cellStyle name="Comma 27 2 3" xfId="826"/>
    <cellStyle name="Comma 27 2 3 2" xfId="827"/>
    <cellStyle name="Comma 27 3" xfId="828"/>
    <cellStyle name="Comma 27 4" xfId="829"/>
    <cellStyle name="Comma 27 4 2" xfId="830"/>
    <cellStyle name="Comma 28" xfId="831"/>
    <cellStyle name="Comma 29" xfId="832"/>
    <cellStyle name="Comma 3" xfId="833"/>
    <cellStyle name="Comma 3 2" xfId="834"/>
    <cellStyle name="Comma 3 2 2" xfId="835"/>
    <cellStyle name="Comma 3 2 3" xfId="836"/>
    <cellStyle name="Comma 3 3" xfId="837"/>
    <cellStyle name="Comma 3 4" xfId="838"/>
    <cellStyle name="Comma 3 5" xfId="839"/>
    <cellStyle name="Comma 3 6" xfId="840"/>
    <cellStyle name="Comma 3 7" xfId="841"/>
    <cellStyle name="Comma 30" xfId="842"/>
    <cellStyle name="Comma 31" xfId="843"/>
    <cellStyle name="Comma 31 2" xfId="844"/>
    <cellStyle name="Comma 31 3" xfId="845"/>
    <cellStyle name="Comma 31 3 2" xfId="846"/>
    <cellStyle name="Comma 32" xfId="847"/>
    <cellStyle name="Comma 32 2" xfId="848"/>
    <cellStyle name="Comma 32 3" xfId="849"/>
    <cellStyle name="Comma 32 3 2" xfId="850"/>
    <cellStyle name="Comma 4" xfId="851"/>
    <cellStyle name="Comma 4 2" xfId="852"/>
    <cellStyle name="Comma 4 2 2" xfId="853"/>
    <cellStyle name="Comma 4 2 3" xfId="854"/>
    <cellStyle name="Comma 4 20" xfId="855"/>
    <cellStyle name="Comma 4 3" xfId="856"/>
    <cellStyle name="Comma 4 4" xfId="857"/>
    <cellStyle name="Comma 4 5" xfId="858"/>
    <cellStyle name="Comma 4 6" xfId="859"/>
    <cellStyle name="Comma 4 7" xfId="860"/>
    <cellStyle name="Comma 5" xfId="861"/>
    <cellStyle name="Comma 5 2" xfId="862"/>
    <cellStyle name="Comma 5 3" xfId="863"/>
    <cellStyle name="Comma 5 4" xfId="864"/>
    <cellStyle name="Comma 55" xfId="865"/>
    <cellStyle name="Comma 55 2" xfId="866"/>
    <cellStyle name="Comma 55 3" xfId="867"/>
    <cellStyle name="Comma 55 3 2" xfId="868"/>
    <cellStyle name="Comma 56" xfId="869"/>
    <cellStyle name="Comma 56 2" xfId="870"/>
    <cellStyle name="Comma 56 3" xfId="871"/>
    <cellStyle name="Comma 56 3 2" xfId="872"/>
    <cellStyle name="Comma 59" xfId="873"/>
    <cellStyle name="Comma 59 2" xfId="874"/>
    <cellStyle name="Comma 59 3" xfId="875"/>
    <cellStyle name="Comma 59 3 2" xfId="876"/>
    <cellStyle name="Comma 6" xfId="877"/>
    <cellStyle name="Comma 6 2" xfId="878"/>
    <cellStyle name="Comma 6 3" xfId="879"/>
    <cellStyle name="Comma 6 4" xfId="880"/>
    <cellStyle name="Comma 6 5" xfId="881"/>
    <cellStyle name="Comma 60" xfId="882"/>
    <cellStyle name="Comma 60 2" xfId="883"/>
    <cellStyle name="Comma 60 3" xfId="884"/>
    <cellStyle name="Comma 60 3 2" xfId="885"/>
    <cellStyle name="Comma 7" xfId="886"/>
    <cellStyle name="Comma 7 2" xfId="887"/>
    <cellStyle name="Comma 7 2 2" xfId="888"/>
    <cellStyle name="Comma 7 3" xfId="889"/>
    <cellStyle name="Comma 8" xfId="890"/>
    <cellStyle name="Comma 8 2" xfId="891"/>
    <cellStyle name="Comma 8 2 2" xfId="892"/>
    <cellStyle name="Comma 8 2 3" xfId="893"/>
    <cellStyle name="Comma 8 3" xfId="894"/>
    <cellStyle name="Comma 8 3 2" xfId="895"/>
    <cellStyle name="Comma 8 4" xfId="896"/>
    <cellStyle name="Comma 9" xfId="897"/>
    <cellStyle name="Comma 9 2" xfId="898"/>
    <cellStyle name="Comma 9 3" xfId="899"/>
    <cellStyle name="Comma 9 3 2" xfId="900"/>
    <cellStyle name="comma zerodec" xfId="901"/>
    <cellStyle name="comma zerodec 2" xfId="902"/>
    <cellStyle name="Comma0" xfId="903"/>
    <cellStyle name="Copied" xfId="904"/>
    <cellStyle name="Copied 2" xfId="905"/>
    <cellStyle name="Cࡵrrency_Sheet1_PRODUCTĠ" xfId="906"/>
    <cellStyle name="Currency [00]" xfId="907"/>
    <cellStyle name="Currency [00] 2" xfId="908"/>
    <cellStyle name="Currency0" xfId="909"/>
    <cellStyle name="Currency1" xfId="910"/>
    <cellStyle name="Currency1 2" xfId="911"/>
    <cellStyle name="Date" xfId="920"/>
    <cellStyle name="Date Short" xfId="921"/>
    <cellStyle name="Dezimal [0]_ALLE_ITEMS_280800_EV_NL" xfId="922"/>
    <cellStyle name="Dezimal_AKE_100N" xfId="923"/>
    <cellStyle name="Dollar (zero dec)" xfId="924"/>
    <cellStyle name="Dollar (zero dec) 2" xfId="925"/>
    <cellStyle name="Dziesi?tny [0]_Invoices2001Slovakia" xfId="926"/>
    <cellStyle name="Dziesi?tny_Invoices2001Slovakia" xfId="927"/>
    <cellStyle name="Dziesietny [0]_Invoices2001Slovakia" xfId="928"/>
    <cellStyle name="Dziesiętny [0]_Invoices2001Slovakia" xfId="929"/>
    <cellStyle name="Dziesietny [0]_Invoices2001Slovakia 10" xfId="930"/>
    <cellStyle name="Dziesiętny [0]_Invoices2001Slovakia 10" xfId="931"/>
    <cellStyle name="Dziesietny [0]_Invoices2001Slovakia 11" xfId="932"/>
    <cellStyle name="Dziesiętny [0]_Invoices2001Slovakia 11" xfId="933"/>
    <cellStyle name="Dziesietny [0]_Invoices2001Slovakia 12" xfId="934"/>
    <cellStyle name="Dziesiętny [0]_Invoices2001Slovakia 12" xfId="935"/>
    <cellStyle name="Dziesietny [0]_Invoices2001Slovakia 13" xfId="936"/>
    <cellStyle name="Dziesiętny [0]_Invoices2001Slovakia 13" xfId="937"/>
    <cellStyle name="Dziesietny [0]_Invoices2001Slovakia 14" xfId="938"/>
    <cellStyle name="Dziesiętny [0]_Invoices2001Slovakia 14" xfId="939"/>
    <cellStyle name="Dziesietny [0]_Invoices2001Slovakia 15" xfId="940"/>
    <cellStyle name="Dziesiętny [0]_Invoices2001Slovakia 15" xfId="941"/>
    <cellStyle name="Dziesietny [0]_Invoices2001Slovakia 16" xfId="942"/>
    <cellStyle name="Dziesiętny [0]_Invoices2001Slovakia 16" xfId="943"/>
    <cellStyle name="Dziesietny [0]_Invoices2001Slovakia 17" xfId="944"/>
    <cellStyle name="Dziesiętny [0]_Invoices2001Slovakia 17" xfId="945"/>
    <cellStyle name="Dziesietny [0]_Invoices2001Slovakia 18" xfId="946"/>
    <cellStyle name="Dziesiętny [0]_Invoices2001Slovakia 18" xfId="947"/>
    <cellStyle name="Dziesietny [0]_Invoices2001Slovakia 2" xfId="948"/>
    <cellStyle name="Dziesiętny [0]_Invoices2001Slovakia 2" xfId="949"/>
    <cellStyle name="Dziesietny [0]_Invoices2001Slovakia 3" xfId="950"/>
    <cellStyle name="Dziesiętny [0]_Invoices2001Slovakia 3" xfId="951"/>
    <cellStyle name="Dziesietny [0]_Invoices2001Slovakia 4" xfId="952"/>
    <cellStyle name="Dziesiętny [0]_Invoices2001Slovakia 4" xfId="953"/>
    <cellStyle name="Dziesietny [0]_Invoices2001Slovakia 5" xfId="954"/>
    <cellStyle name="Dziesiętny [0]_Invoices2001Slovakia 5" xfId="955"/>
    <cellStyle name="Dziesietny [0]_Invoices2001Slovakia 6" xfId="956"/>
    <cellStyle name="Dziesiętny [0]_Invoices2001Slovakia 6" xfId="957"/>
    <cellStyle name="Dziesietny [0]_Invoices2001Slovakia 7" xfId="958"/>
    <cellStyle name="Dziesiętny [0]_Invoices2001Slovakia 7" xfId="959"/>
    <cellStyle name="Dziesietny [0]_Invoices2001Slovakia 8" xfId="960"/>
    <cellStyle name="Dziesiętny [0]_Invoices2001Slovakia 8" xfId="961"/>
    <cellStyle name="Dziesietny [0]_Invoices2001Slovakia 9" xfId="962"/>
    <cellStyle name="Dziesiętny [0]_Invoices2001Slovakia 9" xfId="963"/>
    <cellStyle name="Dziesietny [0]_Invoices2001Slovakia_Book1" xfId="964"/>
    <cellStyle name="Dziesiętny [0]_Invoices2001Slovakia_Book1" xfId="965"/>
    <cellStyle name="Dziesietny [0]_Invoices2001Slovakia_Book1 10" xfId="966"/>
    <cellStyle name="Dziesiętny [0]_Invoices2001Slovakia_Book1 10" xfId="967"/>
    <cellStyle name="Dziesietny [0]_Invoices2001Slovakia_Book1 11" xfId="968"/>
    <cellStyle name="Dziesiętny [0]_Invoices2001Slovakia_Book1 11" xfId="969"/>
    <cellStyle name="Dziesietny [0]_Invoices2001Slovakia_Book1 12" xfId="970"/>
    <cellStyle name="Dziesiętny [0]_Invoices2001Slovakia_Book1 12" xfId="971"/>
    <cellStyle name="Dziesietny [0]_Invoices2001Slovakia_Book1 13" xfId="972"/>
    <cellStyle name="Dziesiętny [0]_Invoices2001Slovakia_Book1 13" xfId="973"/>
    <cellStyle name="Dziesietny [0]_Invoices2001Slovakia_Book1 14" xfId="974"/>
    <cellStyle name="Dziesiętny [0]_Invoices2001Slovakia_Book1 14" xfId="975"/>
    <cellStyle name="Dziesietny [0]_Invoices2001Slovakia_Book1 15" xfId="976"/>
    <cellStyle name="Dziesiętny [0]_Invoices2001Slovakia_Book1 15" xfId="977"/>
    <cellStyle name="Dziesietny [0]_Invoices2001Slovakia_Book1 16" xfId="978"/>
    <cellStyle name="Dziesiętny [0]_Invoices2001Slovakia_Book1 16" xfId="979"/>
    <cellStyle name="Dziesietny [0]_Invoices2001Slovakia_Book1 17" xfId="980"/>
    <cellStyle name="Dziesiętny [0]_Invoices2001Slovakia_Book1 17" xfId="981"/>
    <cellStyle name="Dziesietny [0]_Invoices2001Slovakia_Book1 18" xfId="982"/>
    <cellStyle name="Dziesiętny [0]_Invoices2001Slovakia_Book1 18" xfId="983"/>
    <cellStyle name="Dziesietny [0]_Invoices2001Slovakia_Book1 2" xfId="984"/>
    <cellStyle name="Dziesiętny [0]_Invoices2001Slovakia_Book1 2" xfId="985"/>
    <cellStyle name="Dziesietny [0]_Invoices2001Slovakia_Book1 3" xfId="986"/>
    <cellStyle name="Dziesiętny [0]_Invoices2001Slovakia_Book1 3" xfId="987"/>
    <cellStyle name="Dziesietny [0]_Invoices2001Slovakia_Book1 4" xfId="988"/>
    <cellStyle name="Dziesiętny [0]_Invoices2001Slovakia_Book1 4" xfId="989"/>
    <cellStyle name="Dziesietny [0]_Invoices2001Slovakia_Book1 5" xfId="990"/>
    <cellStyle name="Dziesiętny [0]_Invoices2001Slovakia_Book1 5" xfId="991"/>
    <cellStyle name="Dziesietny [0]_Invoices2001Slovakia_Book1 6" xfId="992"/>
    <cellStyle name="Dziesiętny [0]_Invoices2001Slovakia_Book1 6" xfId="993"/>
    <cellStyle name="Dziesietny [0]_Invoices2001Slovakia_Book1 7" xfId="994"/>
    <cellStyle name="Dziesiętny [0]_Invoices2001Slovakia_Book1 7" xfId="995"/>
    <cellStyle name="Dziesietny [0]_Invoices2001Slovakia_Book1 8" xfId="996"/>
    <cellStyle name="Dziesiętny [0]_Invoices2001Slovakia_Book1 8" xfId="997"/>
    <cellStyle name="Dziesietny [0]_Invoices2001Slovakia_Book1 9" xfId="998"/>
    <cellStyle name="Dziesiętny [0]_Invoices2001Slovakia_Book1 9" xfId="999"/>
    <cellStyle name="Dziesietny [0]_Invoices2001Slovakia_Book1_Tong hop Cac tuyen(9-1-06)" xfId="1000"/>
    <cellStyle name="Dziesiętny [0]_Invoices2001Slovakia_Book1_Tong hop Cac tuyen(9-1-06)" xfId="1001"/>
    <cellStyle name="Dziesietny [0]_Invoices2001Slovakia_Book1_Tong hop Cac tuyen(9-1-06) 10" xfId="1002"/>
    <cellStyle name="Dziesiętny [0]_Invoices2001Slovakia_Book1_Tong hop Cac tuyen(9-1-06) 10" xfId="1003"/>
    <cellStyle name="Dziesietny [0]_Invoices2001Slovakia_Book1_Tong hop Cac tuyen(9-1-06) 11" xfId="1004"/>
    <cellStyle name="Dziesiętny [0]_Invoices2001Slovakia_Book1_Tong hop Cac tuyen(9-1-06) 11" xfId="1005"/>
    <cellStyle name="Dziesietny [0]_Invoices2001Slovakia_Book1_Tong hop Cac tuyen(9-1-06) 12" xfId="1006"/>
    <cellStyle name="Dziesiętny [0]_Invoices2001Slovakia_Book1_Tong hop Cac tuyen(9-1-06) 12" xfId="1007"/>
    <cellStyle name="Dziesietny [0]_Invoices2001Slovakia_Book1_Tong hop Cac tuyen(9-1-06) 13" xfId="1008"/>
    <cellStyle name="Dziesiętny [0]_Invoices2001Slovakia_Book1_Tong hop Cac tuyen(9-1-06) 13" xfId="1009"/>
    <cellStyle name="Dziesietny [0]_Invoices2001Slovakia_Book1_Tong hop Cac tuyen(9-1-06) 14" xfId="1010"/>
    <cellStyle name="Dziesiętny [0]_Invoices2001Slovakia_Book1_Tong hop Cac tuyen(9-1-06) 14" xfId="1011"/>
    <cellStyle name="Dziesietny [0]_Invoices2001Slovakia_Book1_Tong hop Cac tuyen(9-1-06) 15" xfId="1012"/>
    <cellStyle name="Dziesiętny [0]_Invoices2001Slovakia_Book1_Tong hop Cac tuyen(9-1-06) 15" xfId="1013"/>
    <cellStyle name="Dziesietny [0]_Invoices2001Slovakia_Book1_Tong hop Cac tuyen(9-1-06) 16" xfId="1014"/>
    <cellStyle name="Dziesiętny [0]_Invoices2001Slovakia_Book1_Tong hop Cac tuyen(9-1-06) 16" xfId="1015"/>
    <cellStyle name="Dziesietny [0]_Invoices2001Slovakia_Book1_Tong hop Cac tuyen(9-1-06) 17" xfId="1016"/>
    <cellStyle name="Dziesiętny [0]_Invoices2001Slovakia_Book1_Tong hop Cac tuyen(9-1-06) 17" xfId="1017"/>
    <cellStyle name="Dziesietny [0]_Invoices2001Slovakia_Book1_Tong hop Cac tuyen(9-1-06) 18" xfId="1018"/>
    <cellStyle name="Dziesiętny [0]_Invoices2001Slovakia_Book1_Tong hop Cac tuyen(9-1-06) 18" xfId="1019"/>
    <cellStyle name="Dziesietny [0]_Invoices2001Slovakia_Book1_Tong hop Cac tuyen(9-1-06) 2" xfId="1020"/>
    <cellStyle name="Dziesiętny [0]_Invoices2001Slovakia_Book1_Tong hop Cac tuyen(9-1-06) 2" xfId="1021"/>
    <cellStyle name="Dziesietny [0]_Invoices2001Slovakia_Book1_Tong hop Cac tuyen(9-1-06) 3" xfId="1022"/>
    <cellStyle name="Dziesiętny [0]_Invoices2001Slovakia_Book1_Tong hop Cac tuyen(9-1-06) 3" xfId="1023"/>
    <cellStyle name="Dziesietny [0]_Invoices2001Slovakia_Book1_Tong hop Cac tuyen(9-1-06) 4" xfId="1024"/>
    <cellStyle name="Dziesiętny [0]_Invoices2001Slovakia_Book1_Tong hop Cac tuyen(9-1-06) 4" xfId="1025"/>
    <cellStyle name="Dziesietny [0]_Invoices2001Slovakia_Book1_Tong hop Cac tuyen(9-1-06) 5" xfId="1026"/>
    <cellStyle name="Dziesiętny [0]_Invoices2001Slovakia_Book1_Tong hop Cac tuyen(9-1-06) 5" xfId="1027"/>
    <cellStyle name="Dziesietny [0]_Invoices2001Slovakia_Book1_Tong hop Cac tuyen(9-1-06) 6" xfId="1028"/>
    <cellStyle name="Dziesiętny [0]_Invoices2001Slovakia_Book1_Tong hop Cac tuyen(9-1-06) 6" xfId="1029"/>
    <cellStyle name="Dziesietny [0]_Invoices2001Slovakia_Book1_Tong hop Cac tuyen(9-1-06) 7" xfId="1030"/>
    <cellStyle name="Dziesiętny [0]_Invoices2001Slovakia_Book1_Tong hop Cac tuyen(9-1-06) 7" xfId="1031"/>
    <cellStyle name="Dziesietny [0]_Invoices2001Slovakia_Book1_Tong hop Cac tuyen(9-1-06) 8" xfId="1032"/>
    <cellStyle name="Dziesiętny [0]_Invoices2001Slovakia_Book1_Tong hop Cac tuyen(9-1-06) 8" xfId="1033"/>
    <cellStyle name="Dziesietny [0]_Invoices2001Slovakia_Book1_Tong hop Cac tuyen(9-1-06) 9" xfId="1034"/>
    <cellStyle name="Dziesiętny [0]_Invoices2001Slovakia_Book1_Tong hop Cac tuyen(9-1-06) 9" xfId="1035"/>
    <cellStyle name="Dziesietny [0]_Invoices2001Slovakia_KL K.C mat duong" xfId="1036"/>
    <cellStyle name="Dziesiętny [0]_Invoices2001Slovakia_Nhalamviec VTC(25-1-05)" xfId="1037"/>
    <cellStyle name="Dziesietny [0]_Invoices2001Slovakia_TDT KHANH HOA" xfId="1038"/>
    <cellStyle name="Dziesiętny [0]_Invoices2001Slovakia_TDT KHANH HOA" xfId="1039"/>
    <cellStyle name="Dziesietny [0]_Invoices2001Slovakia_TDT KHANH HOA 10" xfId="1040"/>
    <cellStyle name="Dziesiętny [0]_Invoices2001Slovakia_TDT KHANH HOA 10" xfId="1041"/>
    <cellStyle name="Dziesietny [0]_Invoices2001Slovakia_TDT KHANH HOA 11" xfId="1042"/>
    <cellStyle name="Dziesiętny [0]_Invoices2001Slovakia_TDT KHANH HOA 11" xfId="1043"/>
    <cellStyle name="Dziesietny [0]_Invoices2001Slovakia_TDT KHANH HOA 12" xfId="1044"/>
    <cellStyle name="Dziesiętny [0]_Invoices2001Slovakia_TDT KHANH HOA 12" xfId="1045"/>
    <cellStyle name="Dziesietny [0]_Invoices2001Slovakia_TDT KHANH HOA 13" xfId="1046"/>
    <cellStyle name="Dziesiętny [0]_Invoices2001Slovakia_TDT KHANH HOA 13" xfId="1047"/>
    <cellStyle name="Dziesietny [0]_Invoices2001Slovakia_TDT KHANH HOA 14" xfId="1048"/>
    <cellStyle name="Dziesiętny [0]_Invoices2001Slovakia_TDT KHANH HOA 14" xfId="1049"/>
    <cellStyle name="Dziesietny [0]_Invoices2001Slovakia_TDT KHANH HOA 15" xfId="1050"/>
    <cellStyle name="Dziesiętny [0]_Invoices2001Slovakia_TDT KHANH HOA 15" xfId="1051"/>
    <cellStyle name="Dziesietny [0]_Invoices2001Slovakia_TDT KHANH HOA 16" xfId="1052"/>
    <cellStyle name="Dziesiętny [0]_Invoices2001Slovakia_TDT KHANH HOA 16" xfId="1053"/>
    <cellStyle name="Dziesietny [0]_Invoices2001Slovakia_TDT KHANH HOA 17" xfId="1054"/>
    <cellStyle name="Dziesiętny [0]_Invoices2001Slovakia_TDT KHANH HOA 17" xfId="1055"/>
    <cellStyle name="Dziesietny [0]_Invoices2001Slovakia_TDT KHANH HOA 18" xfId="1056"/>
    <cellStyle name="Dziesiętny [0]_Invoices2001Slovakia_TDT KHANH HOA 18" xfId="1057"/>
    <cellStyle name="Dziesietny [0]_Invoices2001Slovakia_TDT KHANH HOA 2" xfId="1058"/>
    <cellStyle name="Dziesiętny [0]_Invoices2001Slovakia_TDT KHANH HOA 2" xfId="1059"/>
    <cellStyle name="Dziesietny [0]_Invoices2001Slovakia_TDT KHANH HOA 3" xfId="1060"/>
    <cellStyle name="Dziesiętny [0]_Invoices2001Slovakia_TDT KHANH HOA 3" xfId="1061"/>
    <cellStyle name="Dziesietny [0]_Invoices2001Slovakia_TDT KHANH HOA 4" xfId="1062"/>
    <cellStyle name="Dziesiętny [0]_Invoices2001Slovakia_TDT KHANH HOA 4" xfId="1063"/>
    <cellStyle name="Dziesietny [0]_Invoices2001Slovakia_TDT KHANH HOA 5" xfId="1064"/>
    <cellStyle name="Dziesiętny [0]_Invoices2001Slovakia_TDT KHANH HOA 5" xfId="1065"/>
    <cellStyle name="Dziesietny [0]_Invoices2001Slovakia_TDT KHANH HOA 6" xfId="1066"/>
    <cellStyle name="Dziesiętny [0]_Invoices2001Slovakia_TDT KHANH HOA 6" xfId="1067"/>
    <cellStyle name="Dziesietny [0]_Invoices2001Slovakia_TDT KHANH HOA 7" xfId="1068"/>
    <cellStyle name="Dziesiętny [0]_Invoices2001Slovakia_TDT KHANH HOA 7" xfId="1069"/>
    <cellStyle name="Dziesietny [0]_Invoices2001Slovakia_TDT KHANH HOA 8" xfId="1070"/>
    <cellStyle name="Dziesiętny [0]_Invoices2001Slovakia_TDT KHANH HOA 8" xfId="1071"/>
    <cellStyle name="Dziesietny [0]_Invoices2001Slovakia_TDT KHANH HOA 9" xfId="1072"/>
    <cellStyle name="Dziesiętny [0]_Invoices2001Slovakia_TDT KHANH HOA 9" xfId="1073"/>
    <cellStyle name="Dziesietny [0]_Invoices2001Slovakia_TDT KHANH HOA_Tong hop Cac tuyen(9-1-06)" xfId="1074"/>
    <cellStyle name="Dziesiętny [0]_Invoices2001Slovakia_TDT KHANH HOA_Tong hop Cac tuyen(9-1-06)" xfId="1075"/>
    <cellStyle name="Dziesietny [0]_Invoices2001Slovakia_TDT KHANH HOA_Tong hop Cac tuyen(9-1-06) 10" xfId="1076"/>
    <cellStyle name="Dziesiętny [0]_Invoices2001Slovakia_TDT KHANH HOA_Tong hop Cac tuyen(9-1-06) 10" xfId="1077"/>
    <cellStyle name="Dziesietny [0]_Invoices2001Slovakia_TDT KHANH HOA_Tong hop Cac tuyen(9-1-06) 11" xfId="1078"/>
    <cellStyle name="Dziesiętny [0]_Invoices2001Slovakia_TDT KHANH HOA_Tong hop Cac tuyen(9-1-06) 11" xfId="1079"/>
    <cellStyle name="Dziesietny [0]_Invoices2001Slovakia_TDT KHANH HOA_Tong hop Cac tuyen(9-1-06) 12" xfId="1080"/>
    <cellStyle name="Dziesiętny [0]_Invoices2001Slovakia_TDT KHANH HOA_Tong hop Cac tuyen(9-1-06) 12" xfId="1081"/>
    <cellStyle name="Dziesietny [0]_Invoices2001Slovakia_TDT KHANH HOA_Tong hop Cac tuyen(9-1-06) 13" xfId="1082"/>
    <cellStyle name="Dziesiętny [0]_Invoices2001Slovakia_TDT KHANH HOA_Tong hop Cac tuyen(9-1-06) 13" xfId="1083"/>
    <cellStyle name="Dziesietny [0]_Invoices2001Slovakia_TDT KHANH HOA_Tong hop Cac tuyen(9-1-06) 14" xfId="1084"/>
    <cellStyle name="Dziesiętny [0]_Invoices2001Slovakia_TDT KHANH HOA_Tong hop Cac tuyen(9-1-06) 14" xfId="1085"/>
    <cellStyle name="Dziesietny [0]_Invoices2001Slovakia_TDT KHANH HOA_Tong hop Cac tuyen(9-1-06) 15" xfId="1086"/>
    <cellStyle name="Dziesiętny [0]_Invoices2001Slovakia_TDT KHANH HOA_Tong hop Cac tuyen(9-1-06) 15" xfId="1087"/>
    <cellStyle name="Dziesietny [0]_Invoices2001Slovakia_TDT KHANH HOA_Tong hop Cac tuyen(9-1-06) 16" xfId="1088"/>
    <cellStyle name="Dziesiętny [0]_Invoices2001Slovakia_TDT KHANH HOA_Tong hop Cac tuyen(9-1-06) 16" xfId="1089"/>
    <cellStyle name="Dziesietny [0]_Invoices2001Slovakia_TDT KHANH HOA_Tong hop Cac tuyen(9-1-06) 17" xfId="1090"/>
    <cellStyle name="Dziesiętny [0]_Invoices2001Slovakia_TDT KHANH HOA_Tong hop Cac tuyen(9-1-06) 17" xfId="1091"/>
    <cellStyle name="Dziesietny [0]_Invoices2001Slovakia_TDT KHANH HOA_Tong hop Cac tuyen(9-1-06) 18" xfId="1092"/>
    <cellStyle name="Dziesiętny [0]_Invoices2001Slovakia_TDT KHANH HOA_Tong hop Cac tuyen(9-1-06) 18" xfId="1093"/>
    <cellStyle name="Dziesietny [0]_Invoices2001Slovakia_TDT KHANH HOA_Tong hop Cac tuyen(9-1-06) 2" xfId="1094"/>
    <cellStyle name="Dziesiętny [0]_Invoices2001Slovakia_TDT KHANH HOA_Tong hop Cac tuyen(9-1-06) 2" xfId="1095"/>
    <cellStyle name="Dziesietny [0]_Invoices2001Slovakia_TDT KHANH HOA_Tong hop Cac tuyen(9-1-06) 3" xfId="1096"/>
    <cellStyle name="Dziesiętny [0]_Invoices2001Slovakia_TDT KHANH HOA_Tong hop Cac tuyen(9-1-06) 3" xfId="1097"/>
    <cellStyle name="Dziesietny [0]_Invoices2001Slovakia_TDT KHANH HOA_Tong hop Cac tuyen(9-1-06) 4" xfId="1098"/>
    <cellStyle name="Dziesiętny [0]_Invoices2001Slovakia_TDT KHANH HOA_Tong hop Cac tuyen(9-1-06) 4" xfId="1099"/>
    <cellStyle name="Dziesietny [0]_Invoices2001Slovakia_TDT KHANH HOA_Tong hop Cac tuyen(9-1-06) 5" xfId="1100"/>
    <cellStyle name="Dziesiętny [0]_Invoices2001Slovakia_TDT KHANH HOA_Tong hop Cac tuyen(9-1-06) 5" xfId="1101"/>
    <cellStyle name="Dziesietny [0]_Invoices2001Slovakia_TDT KHANH HOA_Tong hop Cac tuyen(9-1-06) 6" xfId="1102"/>
    <cellStyle name="Dziesiętny [0]_Invoices2001Slovakia_TDT KHANH HOA_Tong hop Cac tuyen(9-1-06) 6" xfId="1103"/>
    <cellStyle name="Dziesietny [0]_Invoices2001Slovakia_TDT KHANH HOA_Tong hop Cac tuyen(9-1-06) 7" xfId="1104"/>
    <cellStyle name="Dziesiętny [0]_Invoices2001Slovakia_TDT KHANH HOA_Tong hop Cac tuyen(9-1-06) 7" xfId="1105"/>
    <cellStyle name="Dziesietny [0]_Invoices2001Slovakia_TDT KHANH HOA_Tong hop Cac tuyen(9-1-06) 8" xfId="1106"/>
    <cellStyle name="Dziesiętny [0]_Invoices2001Slovakia_TDT KHANH HOA_Tong hop Cac tuyen(9-1-06) 8" xfId="1107"/>
    <cellStyle name="Dziesietny [0]_Invoices2001Slovakia_TDT KHANH HOA_Tong hop Cac tuyen(9-1-06) 9" xfId="1108"/>
    <cellStyle name="Dziesiętny [0]_Invoices2001Slovakia_TDT KHANH HOA_Tong hop Cac tuyen(9-1-06) 9" xfId="1109"/>
    <cellStyle name="Dziesietny [0]_Invoices2001Slovakia_TDT quangngai" xfId="1110"/>
    <cellStyle name="Dziesiętny [0]_Invoices2001Slovakia_TDT quangngai" xfId="1111"/>
    <cellStyle name="Dziesietny [0]_Invoices2001Slovakia_TDT quangngai 10" xfId="1112"/>
    <cellStyle name="Dziesiętny [0]_Invoices2001Slovakia_TDT quangngai 10" xfId="1113"/>
    <cellStyle name="Dziesietny [0]_Invoices2001Slovakia_TDT quangngai 11" xfId="1114"/>
    <cellStyle name="Dziesiętny [0]_Invoices2001Slovakia_TDT quangngai 11" xfId="1115"/>
    <cellStyle name="Dziesietny [0]_Invoices2001Slovakia_TDT quangngai 12" xfId="1116"/>
    <cellStyle name="Dziesiętny [0]_Invoices2001Slovakia_TDT quangngai 12" xfId="1117"/>
    <cellStyle name="Dziesietny [0]_Invoices2001Slovakia_TDT quangngai 13" xfId="1118"/>
    <cellStyle name="Dziesiętny [0]_Invoices2001Slovakia_TDT quangngai 13" xfId="1119"/>
    <cellStyle name="Dziesietny [0]_Invoices2001Slovakia_TDT quangngai 14" xfId="1120"/>
    <cellStyle name="Dziesiętny [0]_Invoices2001Slovakia_TDT quangngai 14" xfId="1121"/>
    <cellStyle name="Dziesietny [0]_Invoices2001Slovakia_TDT quangngai 15" xfId="1122"/>
    <cellStyle name="Dziesiętny [0]_Invoices2001Slovakia_TDT quangngai 15" xfId="1123"/>
    <cellStyle name="Dziesietny [0]_Invoices2001Slovakia_TDT quangngai 16" xfId="1124"/>
    <cellStyle name="Dziesiętny [0]_Invoices2001Slovakia_TDT quangngai 16" xfId="1125"/>
    <cellStyle name="Dziesietny [0]_Invoices2001Slovakia_TDT quangngai 17" xfId="1126"/>
    <cellStyle name="Dziesiętny [0]_Invoices2001Slovakia_TDT quangngai 17" xfId="1127"/>
    <cellStyle name="Dziesietny [0]_Invoices2001Slovakia_TDT quangngai 18" xfId="1128"/>
    <cellStyle name="Dziesiętny [0]_Invoices2001Slovakia_TDT quangngai 18" xfId="1129"/>
    <cellStyle name="Dziesietny [0]_Invoices2001Slovakia_TDT quangngai 2" xfId="1130"/>
    <cellStyle name="Dziesiętny [0]_Invoices2001Slovakia_TDT quangngai 2" xfId="1131"/>
    <cellStyle name="Dziesietny [0]_Invoices2001Slovakia_TDT quangngai 3" xfId="1132"/>
    <cellStyle name="Dziesiętny [0]_Invoices2001Slovakia_TDT quangngai 3" xfId="1133"/>
    <cellStyle name="Dziesietny [0]_Invoices2001Slovakia_TDT quangngai 4" xfId="1134"/>
    <cellStyle name="Dziesiętny [0]_Invoices2001Slovakia_TDT quangngai 4" xfId="1135"/>
    <cellStyle name="Dziesietny [0]_Invoices2001Slovakia_TDT quangngai 5" xfId="1136"/>
    <cellStyle name="Dziesiętny [0]_Invoices2001Slovakia_TDT quangngai 5" xfId="1137"/>
    <cellStyle name="Dziesietny [0]_Invoices2001Slovakia_TDT quangngai 6" xfId="1138"/>
    <cellStyle name="Dziesiętny [0]_Invoices2001Slovakia_TDT quangngai 6" xfId="1139"/>
    <cellStyle name="Dziesietny [0]_Invoices2001Slovakia_TDT quangngai 7" xfId="1140"/>
    <cellStyle name="Dziesiętny [0]_Invoices2001Slovakia_TDT quangngai 7" xfId="1141"/>
    <cellStyle name="Dziesietny [0]_Invoices2001Slovakia_TDT quangngai 8" xfId="1142"/>
    <cellStyle name="Dziesiętny [0]_Invoices2001Slovakia_TDT quangngai 8" xfId="1143"/>
    <cellStyle name="Dziesietny [0]_Invoices2001Slovakia_TDT quangngai 9" xfId="1144"/>
    <cellStyle name="Dziesiętny [0]_Invoices2001Slovakia_TDT quangngai 9" xfId="1145"/>
    <cellStyle name="Dziesietny [0]_Invoices2001Slovakia_Tong hop Cac tuyen(9-1-06)" xfId="1146"/>
    <cellStyle name="Dziesietny_Invoices2001Slovakia" xfId="1147"/>
    <cellStyle name="Dziesiętny_Invoices2001Slovakia" xfId="1148"/>
    <cellStyle name="Dziesietny_Invoices2001Slovakia 10" xfId="1149"/>
    <cellStyle name="Dziesiętny_Invoices2001Slovakia 10" xfId="1150"/>
    <cellStyle name="Dziesietny_Invoices2001Slovakia 11" xfId="1151"/>
    <cellStyle name="Dziesiętny_Invoices2001Slovakia 11" xfId="1152"/>
    <cellStyle name="Dziesietny_Invoices2001Slovakia 12" xfId="1153"/>
    <cellStyle name="Dziesiętny_Invoices2001Slovakia 12" xfId="1154"/>
    <cellStyle name="Dziesietny_Invoices2001Slovakia 13" xfId="1155"/>
    <cellStyle name="Dziesiętny_Invoices2001Slovakia 13" xfId="1156"/>
    <cellStyle name="Dziesietny_Invoices2001Slovakia 14" xfId="1157"/>
    <cellStyle name="Dziesiętny_Invoices2001Slovakia 14" xfId="1158"/>
    <cellStyle name="Dziesietny_Invoices2001Slovakia 15" xfId="1159"/>
    <cellStyle name="Dziesiętny_Invoices2001Slovakia 15" xfId="1160"/>
    <cellStyle name="Dziesietny_Invoices2001Slovakia 16" xfId="1161"/>
    <cellStyle name="Dziesiętny_Invoices2001Slovakia 16" xfId="1162"/>
    <cellStyle name="Dziesietny_Invoices2001Slovakia 17" xfId="1163"/>
    <cellStyle name="Dziesiętny_Invoices2001Slovakia 17" xfId="1164"/>
    <cellStyle name="Dziesietny_Invoices2001Slovakia 18" xfId="1165"/>
    <cellStyle name="Dziesiętny_Invoices2001Slovakia 18" xfId="1166"/>
    <cellStyle name="Dziesietny_Invoices2001Slovakia 2" xfId="1167"/>
    <cellStyle name="Dziesiętny_Invoices2001Slovakia 2" xfId="1168"/>
    <cellStyle name="Dziesietny_Invoices2001Slovakia 3" xfId="1169"/>
    <cellStyle name="Dziesiętny_Invoices2001Slovakia 3" xfId="1170"/>
    <cellStyle name="Dziesietny_Invoices2001Slovakia 4" xfId="1171"/>
    <cellStyle name="Dziesiętny_Invoices2001Slovakia 4" xfId="1172"/>
    <cellStyle name="Dziesietny_Invoices2001Slovakia 5" xfId="1173"/>
    <cellStyle name="Dziesiętny_Invoices2001Slovakia 5" xfId="1174"/>
    <cellStyle name="Dziesietny_Invoices2001Slovakia 6" xfId="1175"/>
    <cellStyle name="Dziesiętny_Invoices2001Slovakia 6" xfId="1176"/>
    <cellStyle name="Dziesietny_Invoices2001Slovakia 7" xfId="1177"/>
    <cellStyle name="Dziesiętny_Invoices2001Slovakia 7" xfId="1178"/>
    <cellStyle name="Dziesietny_Invoices2001Slovakia 8" xfId="1179"/>
    <cellStyle name="Dziesiętny_Invoices2001Slovakia 8" xfId="1180"/>
    <cellStyle name="Dziesietny_Invoices2001Slovakia 9" xfId="1181"/>
    <cellStyle name="Dziesiętny_Invoices2001Slovakia 9" xfId="1182"/>
    <cellStyle name="Dziesietny_Invoices2001Slovakia_Book1" xfId="1183"/>
    <cellStyle name="Dziesiętny_Invoices2001Slovakia_Book1" xfId="1184"/>
    <cellStyle name="Dziesietny_Invoices2001Slovakia_Book1 10" xfId="1185"/>
    <cellStyle name="Dziesiętny_Invoices2001Slovakia_Book1 10" xfId="1186"/>
    <cellStyle name="Dziesietny_Invoices2001Slovakia_Book1 11" xfId="1187"/>
    <cellStyle name="Dziesiętny_Invoices2001Slovakia_Book1 11" xfId="1188"/>
    <cellStyle name="Dziesietny_Invoices2001Slovakia_Book1 12" xfId="1189"/>
    <cellStyle name="Dziesiętny_Invoices2001Slovakia_Book1 12" xfId="1190"/>
    <cellStyle name="Dziesietny_Invoices2001Slovakia_Book1 13" xfId="1191"/>
    <cellStyle name="Dziesiętny_Invoices2001Slovakia_Book1 13" xfId="1192"/>
    <cellStyle name="Dziesietny_Invoices2001Slovakia_Book1 14" xfId="1193"/>
    <cellStyle name="Dziesiętny_Invoices2001Slovakia_Book1 14" xfId="1194"/>
    <cellStyle name="Dziesietny_Invoices2001Slovakia_Book1 15" xfId="1195"/>
    <cellStyle name="Dziesiętny_Invoices2001Slovakia_Book1 15" xfId="1196"/>
    <cellStyle name="Dziesietny_Invoices2001Slovakia_Book1 16" xfId="1197"/>
    <cellStyle name="Dziesiętny_Invoices2001Slovakia_Book1 16" xfId="1198"/>
    <cellStyle name="Dziesietny_Invoices2001Slovakia_Book1 17" xfId="1199"/>
    <cellStyle name="Dziesiętny_Invoices2001Slovakia_Book1 17" xfId="1200"/>
    <cellStyle name="Dziesietny_Invoices2001Slovakia_Book1 18" xfId="1201"/>
    <cellStyle name="Dziesiętny_Invoices2001Slovakia_Book1 18" xfId="1202"/>
    <cellStyle name="Dziesietny_Invoices2001Slovakia_Book1 2" xfId="1203"/>
    <cellStyle name="Dziesiętny_Invoices2001Slovakia_Book1 2" xfId="1204"/>
    <cellStyle name="Dziesietny_Invoices2001Slovakia_Book1 3" xfId="1205"/>
    <cellStyle name="Dziesiętny_Invoices2001Slovakia_Book1 3" xfId="1206"/>
    <cellStyle name="Dziesietny_Invoices2001Slovakia_Book1 4" xfId="1207"/>
    <cellStyle name="Dziesiętny_Invoices2001Slovakia_Book1 4" xfId="1208"/>
    <cellStyle name="Dziesietny_Invoices2001Slovakia_Book1 5" xfId="1209"/>
    <cellStyle name="Dziesiętny_Invoices2001Slovakia_Book1 5" xfId="1210"/>
    <cellStyle name="Dziesietny_Invoices2001Slovakia_Book1 6" xfId="1211"/>
    <cellStyle name="Dziesiętny_Invoices2001Slovakia_Book1 6" xfId="1212"/>
    <cellStyle name="Dziesietny_Invoices2001Slovakia_Book1 7" xfId="1213"/>
    <cellStyle name="Dziesiętny_Invoices2001Slovakia_Book1 7" xfId="1214"/>
    <cellStyle name="Dziesietny_Invoices2001Slovakia_Book1 8" xfId="1215"/>
    <cellStyle name="Dziesiętny_Invoices2001Slovakia_Book1 8" xfId="1216"/>
    <cellStyle name="Dziesietny_Invoices2001Slovakia_Book1 9" xfId="1217"/>
    <cellStyle name="Dziesiętny_Invoices2001Slovakia_Book1 9" xfId="1218"/>
    <cellStyle name="Dziesietny_Invoices2001Slovakia_Book1_Tong hop Cac tuyen(9-1-06)" xfId="1219"/>
    <cellStyle name="Dziesiętny_Invoices2001Slovakia_Book1_Tong hop Cac tuyen(9-1-06)" xfId="1220"/>
    <cellStyle name="Dziesietny_Invoices2001Slovakia_Book1_Tong hop Cac tuyen(9-1-06) 10" xfId="1221"/>
    <cellStyle name="Dziesiętny_Invoices2001Slovakia_Book1_Tong hop Cac tuyen(9-1-06) 10" xfId="1222"/>
    <cellStyle name="Dziesietny_Invoices2001Slovakia_Book1_Tong hop Cac tuyen(9-1-06) 11" xfId="1223"/>
    <cellStyle name="Dziesiętny_Invoices2001Slovakia_Book1_Tong hop Cac tuyen(9-1-06) 11" xfId="1224"/>
    <cellStyle name="Dziesietny_Invoices2001Slovakia_Book1_Tong hop Cac tuyen(9-1-06) 12" xfId="1225"/>
    <cellStyle name="Dziesiętny_Invoices2001Slovakia_Book1_Tong hop Cac tuyen(9-1-06) 12" xfId="1226"/>
    <cellStyle name="Dziesietny_Invoices2001Slovakia_Book1_Tong hop Cac tuyen(9-1-06) 13" xfId="1227"/>
    <cellStyle name="Dziesiętny_Invoices2001Slovakia_Book1_Tong hop Cac tuyen(9-1-06) 13" xfId="1228"/>
    <cellStyle name="Dziesietny_Invoices2001Slovakia_Book1_Tong hop Cac tuyen(9-1-06) 14" xfId="1229"/>
    <cellStyle name="Dziesiętny_Invoices2001Slovakia_Book1_Tong hop Cac tuyen(9-1-06) 14" xfId="1230"/>
    <cellStyle name="Dziesietny_Invoices2001Slovakia_Book1_Tong hop Cac tuyen(9-1-06) 15" xfId="1231"/>
    <cellStyle name="Dziesiętny_Invoices2001Slovakia_Book1_Tong hop Cac tuyen(9-1-06) 15" xfId="1232"/>
    <cellStyle name="Dziesietny_Invoices2001Slovakia_Book1_Tong hop Cac tuyen(9-1-06) 16" xfId="1233"/>
    <cellStyle name="Dziesiętny_Invoices2001Slovakia_Book1_Tong hop Cac tuyen(9-1-06) 16" xfId="1234"/>
    <cellStyle name="Dziesietny_Invoices2001Slovakia_Book1_Tong hop Cac tuyen(9-1-06) 17" xfId="1235"/>
    <cellStyle name="Dziesiętny_Invoices2001Slovakia_Book1_Tong hop Cac tuyen(9-1-06) 17" xfId="1236"/>
    <cellStyle name="Dziesietny_Invoices2001Slovakia_Book1_Tong hop Cac tuyen(9-1-06) 18" xfId="1237"/>
    <cellStyle name="Dziesiętny_Invoices2001Slovakia_Book1_Tong hop Cac tuyen(9-1-06) 18" xfId="1238"/>
    <cellStyle name="Dziesietny_Invoices2001Slovakia_Book1_Tong hop Cac tuyen(9-1-06) 2" xfId="1239"/>
    <cellStyle name="Dziesiętny_Invoices2001Slovakia_Book1_Tong hop Cac tuyen(9-1-06) 2" xfId="1240"/>
    <cellStyle name="Dziesietny_Invoices2001Slovakia_Book1_Tong hop Cac tuyen(9-1-06) 3" xfId="1241"/>
    <cellStyle name="Dziesiętny_Invoices2001Slovakia_Book1_Tong hop Cac tuyen(9-1-06) 3" xfId="1242"/>
    <cellStyle name="Dziesietny_Invoices2001Slovakia_Book1_Tong hop Cac tuyen(9-1-06) 4" xfId="1243"/>
    <cellStyle name="Dziesiętny_Invoices2001Slovakia_Book1_Tong hop Cac tuyen(9-1-06) 4" xfId="1244"/>
    <cellStyle name="Dziesietny_Invoices2001Slovakia_Book1_Tong hop Cac tuyen(9-1-06) 5" xfId="1245"/>
    <cellStyle name="Dziesiętny_Invoices2001Slovakia_Book1_Tong hop Cac tuyen(9-1-06) 5" xfId="1246"/>
    <cellStyle name="Dziesietny_Invoices2001Slovakia_Book1_Tong hop Cac tuyen(9-1-06) 6" xfId="1247"/>
    <cellStyle name="Dziesiętny_Invoices2001Slovakia_Book1_Tong hop Cac tuyen(9-1-06) 6" xfId="1248"/>
    <cellStyle name="Dziesietny_Invoices2001Slovakia_Book1_Tong hop Cac tuyen(9-1-06) 7" xfId="1249"/>
    <cellStyle name="Dziesiętny_Invoices2001Slovakia_Book1_Tong hop Cac tuyen(9-1-06) 7" xfId="1250"/>
    <cellStyle name="Dziesietny_Invoices2001Slovakia_Book1_Tong hop Cac tuyen(9-1-06) 8" xfId="1251"/>
    <cellStyle name="Dziesiętny_Invoices2001Slovakia_Book1_Tong hop Cac tuyen(9-1-06) 8" xfId="1252"/>
    <cellStyle name="Dziesietny_Invoices2001Slovakia_Book1_Tong hop Cac tuyen(9-1-06) 9" xfId="1253"/>
    <cellStyle name="Dziesiętny_Invoices2001Slovakia_Book1_Tong hop Cac tuyen(9-1-06) 9" xfId="1254"/>
    <cellStyle name="Dziesietny_Invoices2001Slovakia_KL K.C mat duong" xfId="1255"/>
    <cellStyle name="Dziesiętny_Invoices2001Slovakia_Nhalamviec VTC(25-1-05)" xfId="1256"/>
    <cellStyle name="Dziesietny_Invoices2001Slovakia_TDT KHANH HOA" xfId="1257"/>
    <cellStyle name="Dziesiętny_Invoices2001Slovakia_TDT KHANH HOA" xfId="1258"/>
    <cellStyle name="Dziesietny_Invoices2001Slovakia_TDT KHANH HOA 10" xfId="1259"/>
    <cellStyle name="Dziesiętny_Invoices2001Slovakia_TDT KHANH HOA 10" xfId="1260"/>
    <cellStyle name="Dziesietny_Invoices2001Slovakia_TDT KHANH HOA 11" xfId="1261"/>
    <cellStyle name="Dziesiętny_Invoices2001Slovakia_TDT KHANH HOA 11" xfId="1262"/>
    <cellStyle name="Dziesietny_Invoices2001Slovakia_TDT KHANH HOA 12" xfId="1263"/>
    <cellStyle name="Dziesiętny_Invoices2001Slovakia_TDT KHANH HOA 12" xfId="1264"/>
    <cellStyle name="Dziesietny_Invoices2001Slovakia_TDT KHANH HOA 13" xfId="1265"/>
    <cellStyle name="Dziesiętny_Invoices2001Slovakia_TDT KHANH HOA 13" xfId="1266"/>
    <cellStyle name="Dziesietny_Invoices2001Slovakia_TDT KHANH HOA 14" xfId="1267"/>
    <cellStyle name="Dziesiętny_Invoices2001Slovakia_TDT KHANH HOA 14" xfId="1268"/>
    <cellStyle name="Dziesietny_Invoices2001Slovakia_TDT KHANH HOA 15" xfId="1269"/>
    <cellStyle name="Dziesiętny_Invoices2001Slovakia_TDT KHANH HOA 15" xfId="1270"/>
    <cellStyle name="Dziesietny_Invoices2001Slovakia_TDT KHANH HOA 16" xfId="1271"/>
    <cellStyle name="Dziesiętny_Invoices2001Slovakia_TDT KHANH HOA 16" xfId="1272"/>
    <cellStyle name="Dziesietny_Invoices2001Slovakia_TDT KHANH HOA 17" xfId="1273"/>
    <cellStyle name="Dziesiętny_Invoices2001Slovakia_TDT KHANH HOA 17" xfId="1274"/>
    <cellStyle name="Dziesietny_Invoices2001Slovakia_TDT KHANH HOA 18" xfId="1275"/>
    <cellStyle name="Dziesiętny_Invoices2001Slovakia_TDT KHANH HOA 18" xfId="1276"/>
    <cellStyle name="Dziesietny_Invoices2001Slovakia_TDT KHANH HOA 2" xfId="1277"/>
    <cellStyle name="Dziesiętny_Invoices2001Slovakia_TDT KHANH HOA 2" xfId="1278"/>
    <cellStyle name="Dziesietny_Invoices2001Slovakia_TDT KHANH HOA 3" xfId="1279"/>
    <cellStyle name="Dziesiętny_Invoices2001Slovakia_TDT KHANH HOA 3" xfId="1280"/>
    <cellStyle name="Dziesietny_Invoices2001Slovakia_TDT KHANH HOA 4" xfId="1281"/>
    <cellStyle name="Dziesiętny_Invoices2001Slovakia_TDT KHANH HOA 4" xfId="1282"/>
    <cellStyle name="Dziesietny_Invoices2001Slovakia_TDT KHANH HOA 5" xfId="1283"/>
    <cellStyle name="Dziesiętny_Invoices2001Slovakia_TDT KHANH HOA 5" xfId="1284"/>
    <cellStyle name="Dziesietny_Invoices2001Slovakia_TDT KHANH HOA 6" xfId="1285"/>
    <cellStyle name="Dziesiętny_Invoices2001Slovakia_TDT KHANH HOA 6" xfId="1286"/>
    <cellStyle name="Dziesietny_Invoices2001Slovakia_TDT KHANH HOA 7" xfId="1287"/>
    <cellStyle name="Dziesiętny_Invoices2001Slovakia_TDT KHANH HOA 7" xfId="1288"/>
    <cellStyle name="Dziesietny_Invoices2001Slovakia_TDT KHANH HOA 8" xfId="1289"/>
    <cellStyle name="Dziesiętny_Invoices2001Slovakia_TDT KHANH HOA 8" xfId="1290"/>
    <cellStyle name="Dziesietny_Invoices2001Slovakia_TDT KHANH HOA 9" xfId="1291"/>
    <cellStyle name="Dziesiętny_Invoices2001Slovakia_TDT KHANH HOA 9" xfId="1292"/>
    <cellStyle name="Dziesietny_Invoices2001Slovakia_TDT KHANH HOA_Tong hop Cac tuyen(9-1-06)" xfId="1293"/>
    <cellStyle name="Dziesiętny_Invoices2001Slovakia_TDT KHANH HOA_Tong hop Cac tuyen(9-1-06)" xfId="1294"/>
    <cellStyle name="Dziesietny_Invoices2001Slovakia_TDT KHANH HOA_Tong hop Cac tuyen(9-1-06) 10" xfId="1295"/>
    <cellStyle name="Dziesiętny_Invoices2001Slovakia_TDT KHANH HOA_Tong hop Cac tuyen(9-1-06) 10" xfId="1296"/>
    <cellStyle name="Dziesietny_Invoices2001Slovakia_TDT KHANH HOA_Tong hop Cac tuyen(9-1-06) 11" xfId="1297"/>
    <cellStyle name="Dziesiętny_Invoices2001Slovakia_TDT KHANH HOA_Tong hop Cac tuyen(9-1-06) 11" xfId="1298"/>
    <cellStyle name="Dziesietny_Invoices2001Slovakia_TDT KHANH HOA_Tong hop Cac tuyen(9-1-06) 12" xfId="1299"/>
    <cellStyle name="Dziesiętny_Invoices2001Slovakia_TDT KHANH HOA_Tong hop Cac tuyen(9-1-06) 12" xfId="1300"/>
    <cellStyle name="Dziesietny_Invoices2001Slovakia_TDT KHANH HOA_Tong hop Cac tuyen(9-1-06) 13" xfId="1301"/>
    <cellStyle name="Dziesiętny_Invoices2001Slovakia_TDT KHANH HOA_Tong hop Cac tuyen(9-1-06) 13" xfId="1302"/>
    <cellStyle name="Dziesietny_Invoices2001Slovakia_TDT KHANH HOA_Tong hop Cac tuyen(9-1-06) 14" xfId="1303"/>
    <cellStyle name="Dziesiętny_Invoices2001Slovakia_TDT KHANH HOA_Tong hop Cac tuyen(9-1-06) 14" xfId="1304"/>
    <cellStyle name="Dziesietny_Invoices2001Slovakia_TDT KHANH HOA_Tong hop Cac tuyen(9-1-06) 15" xfId="1305"/>
    <cellStyle name="Dziesiętny_Invoices2001Slovakia_TDT KHANH HOA_Tong hop Cac tuyen(9-1-06) 15" xfId="1306"/>
    <cellStyle name="Dziesietny_Invoices2001Slovakia_TDT KHANH HOA_Tong hop Cac tuyen(9-1-06) 16" xfId="1307"/>
    <cellStyle name="Dziesiętny_Invoices2001Slovakia_TDT KHANH HOA_Tong hop Cac tuyen(9-1-06) 16" xfId="1308"/>
    <cellStyle name="Dziesietny_Invoices2001Slovakia_TDT KHANH HOA_Tong hop Cac tuyen(9-1-06) 17" xfId="1309"/>
    <cellStyle name="Dziesiętny_Invoices2001Slovakia_TDT KHANH HOA_Tong hop Cac tuyen(9-1-06) 17" xfId="1310"/>
    <cellStyle name="Dziesietny_Invoices2001Slovakia_TDT KHANH HOA_Tong hop Cac tuyen(9-1-06) 18" xfId="1311"/>
    <cellStyle name="Dziesiętny_Invoices2001Slovakia_TDT KHANH HOA_Tong hop Cac tuyen(9-1-06) 18" xfId="1312"/>
    <cellStyle name="Dziesietny_Invoices2001Slovakia_TDT KHANH HOA_Tong hop Cac tuyen(9-1-06) 2" xfId="1313"/>
    <cellStyle name="Dziesiętny_Invoices2001Slovakia_TDT KHANH HOA_Tong hop Cac tuyen(9-1-06) 2" xfId="1314"/>
    <cellStyle name="Dziesietny_Invoices2001Slovakia_TDT KHANH HOA_Tong hop Cac tuyen(9-1-06) 3" xfId="1315"/>
    <cellStyle name="Dziesiętny_Invoices2001Slovakia_TDT KHANH HOA_Tong hop Cac tuyen(9-1-06) 3" xfId="1316"/>
    <cellStyle name="Dziesietny_Invoices2001Slovakia_TDT KHANH HOA_Tong hop Cac tuyen(9-1-06) 4" xfId="1317"/>
    <cellStyle name="Dziesiętny_Invoices2001Slovakia_TDT KHANH HOA_Tong hop Cac tuyen(9-1-06) 4" xfId="1318"/>
    <cellStyle name="Dziesietny_Invoices2001Slovakia_TDT KHANH HOA_Tong hop Cac tuyen(9-1-06) 5" xfId="1319"/>
    <cellStyle name="Dziesiętny_Invoices2001Slovakia_TDT KHANH HOA_Tong hop Cac tuyen(9-1-06) 5" xfId="1320"/>
    <cellStyle name="Dziesietny_Invoices2001Slovakia_TDT KHANH HOA_Tong hop Cac tuyen(9-1-06) 6" xfId="1321"/>
    <cellStyle name="Dziesiętny_Invoices2001Slovakia_TDT KHANH HOA_Tong hop Cac tuyen(9-1-06) 6" xfId="1322"/>
    <cellStyle name="Dziesietny_Invoices2001Slovakia_TDT KHANH HOA_Tong hop Cac tuyen(9-1-06) 7" xfId="1323"/>
    <cellStyle name="Dziesiętny_Invoices2001Slovakia_TDT KHANH HOA_Tong hop Cac tuyen(9-1-06) 7" xfId="1324"/>
    <cellStyle name="Dziesietny_Invoices2001Slovakia_TDT KHANH HOA_Tong hop Cac tuyen(9-1-06) 8" xfId="1325"/>
    <cellStyle name="Dziesiętny_Invoices2001Slovakia_TDT KHANH HOA_Tong hop Cac tuyen(9-1-06) 8" xfId="1326"/>
    <cellStyle name="Dziesietny_Invoices2001Slovakia_TDT KHANH HOA_Tong hop Cac tuyen(9-1-06) 9" xfId="1327"/>
    <cellStyle name="Dziesiętny_Invoices2001Slovakia_TDT KHANH HOA_Tong hop Cac tuyen(9-1-06) 9" xfId="1328"/>
    <cellStyle name="Dziesietny_Invoices2001Slovakia_TDT quangngai" xfId="1329"/>
    <cellStyle name="Dziesiętny_Invoices2001Slovakia_TDT quangngai" xfId="1330"/>
    <cellStyle name="Dziesietny_Invoices2001Slovakia_TDT quangngai 10" xfId="1331"/>
    <cellStyle name="Dziesiętny_Invoices2001Slovakia_TDT quangngai 10" xfId="1332"/>
    <cellStyle name="Dziesietny_Invoices2001Slovakia_TDT quangngai 11" xfId="1333"/>
    <cellStyle name="Dziesiętny_Invoices2001Slovakia_TDT quangngai 11" xfId="1334"/>
    <cellStyle name="Dziesietny_Invoices2001Slovakia_TDT quangngai 12" xfId="1335"/>
    <cellStyle name="Dziesiętny_Invoices2001Slovakia_TDT quangngai 12" xfId="1336"/>
    <cellStyle name="Dziesietny_Invoices2001Slovakia_TDT quangngai 13" xfId="1337"/>
    <cellStyle name="Dziesiętny_Invoices2001Slovakia_TDT quangngai 13" xfId="1338"/>
    <cellStyle name="Dziesietny_Invoices2001Slovakia_TDT quangngai 14" xfId="1339"/>
    <cellStyle name="Dziesiętny_Invoices2001Slovakia_TDT quangngai 14" xfId="1340"/>
    <cellStyle name="Dziesietny_Invoices2001Slovakia_TDT quangngai 15" xfId="1341"/>
    <cellStyle name="Dziesiętny_Invoices2001Slovakia_TDT quangngai 15" xfId="1342"/>
    <cellStyle name="Dziesietny_Invoices2001Slovakia_TDT quangngai 16" xfId="1343"/>
    <cellStyle name="Dziesiętny_Invoices2001Slovakia_TDT quangngai 16" xfId="1344"/>
    <cellStyle name="Dziesietny_Invoices2001Slovakia_TDT quangngai 17" xfId="1345"/>
    <cellStyle name="Dziesiętny_Invoices2001Slovakia_TDT quangngai 17" xfId="1346"/>
    <cellStyle name="Dziesietny_Invoices2001Slovakia_TDT quangngai 18" xfId="1347"/>
    <cellStyle name="Dziesiętny_Invoices2001Slovakia_TDT quangngai 18" xfId="1348"/>
    <cellStyle name="Dziesietny_Invoices2001Slovakia_TDT quangngai 2" xfId="1349"/>
    <cellStyle name="Dziesiętny_Invoices2001Slovakia_TDT quangngai 2" xfId="1350"/>
    <cellStyle name="Dziesietny_Invoices2001Slovakia_TDT quangngai 3" xfId="1351"/>
    <cellStyle name="Dziesiętny_Invoices2001Slovakia_TDT quangngai 3" xfId="1352"/>
    <cellStyle name="Dziesietny_Invoices2001Slovakia_TDT quangngai 4" xfId="1353"/>
    <cellStyle name="Dziesiętny_Invoices2001Slovakia_TDT quangngai 4" xfId="1354"/>
    <cellStyle name="Dziesietny_Invoices2001Slovakia_TDT quangngai 5" xfId="1355"/>
    <cellStyle name="Dziesiętny_Invoices2001Slovakia_TDT quangngai 5" xfId="1356"/>
    <cellStyle name="Dziesietny_Invoices2001Slovakia_TDT quangngai 6" xfId="1357"/>
    <cellStyle name="Dziesiętny_Invoices2001Slovakia_TDT quangngai 6" xfId="1358"/>
    <cellStyle name="Dziesietny_Invoices2001Slovakia_TDT quangngai 7" xfId="1359"/>
    <cellStyle name="Dziesiętny_Invoices2001Slovakia_TDT quangngai 7" xfId="1360"/>
    <cellStyle name="Dziesietny_Invoices2001Slovakia_TDT quangngai 8" xfId="1361"/>
    <cellStyle name="Dziesiętny_Invoices2001Slovakia_TDT quangngai 8" xfId="1362"/>
    <cellStyle name="Dziesietny_Invoices2001Slovakia_TDT quangngai 9" xfId="1363"/>
    <cellStyle name="Dziesiętny_Invoices2001Slovakia_TDT quangngai 9" xfId="1364"/>
    <cellStyle name="Dziesietny_Invoices2001Slovakia_Tong hop Cac tuyen(9-1-06)" xfId="1365"/>
    <cellStyle name="Enter Currency (0)" xfId="1366"/>
    <cellStyle name="Enter Currency (0) 2" xfId="1367"/>
    <cellStyle name="Enter Currency (2)" xfId="1368"/>
    <cellStyle name="Enter Currency (2) 2" xfId="1369"/>
    <cellStyle name="Enter Units (0)" xfId="1370"/>
    <cellStyle name="Enter Units (0) 2" xfId="1371"/>
    <cellStyle name="Enter Units (1)" xfId="1372"/>
    <cellStyle name="Enter Units (1) 2" xfId="1373"/>
    <cellStyle name="Enter Units (2)" xfId="1374"/>
    <cellStyle name="Enter Units (2) 2" xfId="1375"/>
    <cellStyle name="Entered" xfId="1376"/>
    <cellStyle name="Entered 2" xfId="1377"/>
    <cellStyle name="Euro" xfId="1378"/>
    <cellStyle name="Euro 2" xfId="1379"/>
    <cellStyle name="Euro 3" xfId="1380"/>
    <cellStyle name="Euro 4" xfId="1381"/>
    <cellStyle name="Explanatory Text 2" xfId="1382"/>
    <cellStyle name="Explanatory Text 2 2" xfId="1383"/>
    <cellStyle name="Explanatory Text 2 3" xfId="1384"/>
    <cellStyle name="Explanatory Text 3" xfId="1385"/>
    <cellStyle name="Explanatory Text 4" xfId="1386"/>
    <cellStyle name="Fixed" xfId="1387"/>
    <cellStyle name="Good 2" xfId="1388"/>
    <cellStyle name="Good 2 2" xfId="1389"/>
    <cellStyle name="Good 3" xfId="1390"/>
    <cellStyle name="Good 3 2" xfId="1391"/>
    <cellStyle name="Good 3 3" xfId="1392"/>
    <cellStyle name="Good 4" xfId="1393"/>
    <cellStyle name="Grey" xfId="1394"/>
    <cellStyle name="H" xfId="1395"/>
    <cellStyle name="H 2" xfId="1396"/>
    <cellStyle name="ha" xfId="1397"/>
    <cellStyle name="ha 2" xfId="1398"/>
    <cellStyle name="Head 1" xfId="1399"/>
    <cellStyle name="Head 1 2" xfId="1400"/>
    <cellStyle name="HEADER" xfId="1401"/>
    <cellStyle name="HEADER 2" xfId="1402"/>
    <cellStyle name="HEADER 3" xfId="1403"/>
    <cellStyle name="HEADER 4" xfId="1404"/>
    <cellStyle name="Header1" xfId="1405"/>
    <cellStyle name="Header2" xfId="1406"/>
    <cellStyle name="Heading 1 2" xfId="1407"/>
    <cellStyle name="Heading 1 2 2" xfId="1408"/>
    <cellStyle name="Heading 1 2 3" xfId="1409"/>
    <cellStyle name="Heading 1 3" xfId="1410"/>
    <cellStyle name="Heading 1 4" xfId="1411"/>
    <cellStyle name="Heading 2 2" xfId="1412"/>
    <cellStyle name="Heading 2 2 2" xfId="1413"/>
    <cellStyle name="Heading 2 2 3" xfId="1414"/>
    <cellStyle name="Heading 2 3" xfId="1415"/>
    <cellStyle name="Heading 2 4" xfId="1416"/>
    <cellStyle name="Heading 3 2" xfId="1417"/>
    <cellStyle name="Heading 3 2 2" xfId="1418"/>
    <cellStyle name="Heading 3 2 3" xfId="1419"/>
    <cellStyle name="Heading 3 3" xfId="1420"/>
    <cellStyle name="Heading 3 4" xfId="1421"/>
    <cellStyle name="Heading 4 2" xfId="1422"/>
    <cellStyle name="Heading 4 2 2" xfId="1423"/>
    <cellStyle name="Heading 4 2 3" xfId="1424"/>
    <cellStyle name="Heading 4 3" xfId="1425"/>
    <cellStyle name="Heading 4 4" xfId="1426"/>
    <cellStyle name="Heading1" xfId="1427"/>
    <cellStyle name="Heading1 2" xfId="1428"/>
    <cellStyle name="Heading1 3" xfId="1429"/>
    <cellStyle name="Heading2" xfId="1430"/>
    <cellStyle name="Heading2 2" xfId="1431"/>
    <cellStyle name="Heading2 3" xfId="1432"/>
    <cellStyle name="HEADINGS" xfId="1433"/>
    <cellStyle name="HEADINGS 2" xfId="1434"/>
    <cellStyle name="HEADINGSTOP" xfId="1435"/>
    <cellStyle name="HEADINGSTOP 2" xfId="1436"/>
    <cellStyle name="headoption" xfId="1437"/>
    <cellStyle name="headoption 2" xfId="1438"/>
    <cellStyle name="Hoa-Scholl" xfId="1439"/>
    <cellStyle name="Hoa-Scholl 2" xfId="1440"/>
    <cellStyle name="HUY" xfId="1441"/>
    <cellStyle name="i·0" xfId="1442"/>
    <cellStyle name="Input [yellow]" xfId="1443"/>
    <cellStyle name="Input 2" xfId="1444"/>
    <cellStyle name="Input 2 2" xfId="1445"/>
    <cellStyle name="Input 2 3" xfId="1446"/>
    <cellStyle name="Input 3" xfId="1447"/>
    <cellStyle name="Input 4" xfId="1448"/>
    <cellStyle name="Input 5" xfId="1449"/>
    <cellStyle name="k_TONG HOP KINH PHI" xfId="1450"/>
    <cellStyle name="k_TONG HOP KINH PHI 2" xfId="1451"/>
    <cellStyle name="k_ÿÿÿÿÿ" xfId="1452"/>
    <cellStyle name="k_ÿÿÿÿÿ 2" xfId="1453"/>
    <cellStyle name="k_ÿÿÿÿÿ_1" xfId="1454"/>
    <cellStyle name="k_ÿÿÿÿÿ_2" xfId="1455"/>
    <cellStyle name="k_ÿÿÿÿÿ_2 2" xfId="1456"/>
    <cellStyle name="khanh" xfId="1457"/>
    <cellStyle name="khanh 2" xfId="1458"/>
    <cellStyle name="khung" xfId="1459"/>
    <cellStyle name="Ledger 17 x 11 in" xfId="1460"/>
    <cellStyle name="Ledger 17 x 11 in 2" xfId="1461"/>
    <cellStyle name="Ledger 17 x 11 in 3" xfId="1462"/>
    <cellStyle name="Ledger 17 x 11 in 4" xfId="1463"/>
    <cellStyle name="Ledger 17 x 11 in 5" xfId="1464"/>
    <cellStyle name="Ledger 17 x 11 in 6" xfId="1465"/>
    <cellStyle name="Link Currency (0)" xfId="1466"/>
    <cellStyle name="Link Currency (0) 2" xfId="1467"/>
    <cellStyle name="Link Currency (2)" xfId="1468"/>
    <cellStyle name="Link Currency (2) 2" xfId="1469"/>
    <cellStyle name="Link Units (0)" xfId="1470"/>
    <cellStyle name="Link Units (0) 2" xfId="1471"/>
    <cellStyle name="Link Units (1)" xfId="1472"/>
    <cellStyle name="Link Units (1) 2" xfId="1473"/>
    <cellStyle name="Link Units (2)" xfId="1474"/>
    <cellStyle name="Link Units (2) 2" xfId="1475"/>
    <cellStyle name="Linked Cell 2" xfId="1476"/>
    <cellStyle name="Linked Cell 2 2" xfId="1477"/>
    <cellStyle name="Linked Cell 2 3" xfId="1478"/>
    <cellStyle name="Linked Cell 3" xfId="1479"/>
    <cellStyle name="Linked Cell 4" xfId="1480"/>
    <cellStyle name="MAU" xfId="1481"/>
    <cellStyle name="MAU 2" xfId="1482"/>
    <cellStyle name="Migliaia (0)_CALPREZZ" xfId="1483"/>
    <cellStyle name="Migliaia_ PESO ELETTR." xfId="1484"/>
    <cellStyle name="Millares [0]_Well Timing" xfId="1485"/>
    <cellStyle name="Millares_Well Timing" xfId="1486"/>
    <cellStyle name="Milliers [0]_      " xfId="1487"/>
    <cellStyle name="Milliers_      " xfId="1488"/>
    <cellStyle name="Model" xfId="1489"/>
    <cellStyle name="Model 2" xfId="1490"/>
    <cellStyle name="Model 3" xfId="1491"/>
    <cellStyle name="Model 4" xfId="1492"/>
    <cellStyle name="moi" xfId="1493"/>
    <cellStyle name="moi 2" xfId="1494"/>
    <cellStyle name="moi 3" xfId="1495"/>
    <cellStyle name="moi 4" xfId="1496"/>
    <cellStyle name="Moneda [0]_Well Timing" xfId="1497"/>
    <cellStyle name="Moneda_Well Timing" xfId="1498"/>
    <cellStyle name="Monétaire [0]_      " xfId="1499"/>
    <cellStyle name="Monétaire_      " xfId="1500"/>
    <cellStyle name="n" xfId="1501"/>
    <cellStyle name="Neutral 2" xfId="1502"/>
    <cellStyle name="Neutral 2 2" xfId="1503"/>
    <cellStyle name="Neutral 2 3" xfId="1504"/>
    <cellStyle name="Neutral 3" xfId="1505"/>
    <cellStyle name="Neutral 4" xfId="1506"/>
    <cellStyle name="New Times Roman" xfId="1507"/>
    <cellStyle name="New Times Roman 2" xfId="1508"/>
    <cellStyle name="nga" xfId="2415"/>
    <cellStyle name="nga 2" xfId="2416"/>
    <cellStyle name="no dec" xfId="1509"/>
    <cellStyle name="no dec 2" xfId="1510"/>
    <cellStyle name="ÑONVÒ" xfId="1511"/>
    <cellStyle name="ÑONVÒ 2" xfId="1512"/>
    <cellStyle name="Normal" xfId="0" builtinId="0"/>
    <cellStyle name="Normal - Style1" xfId="1513"/>
    <cellStyle name="Normal - Style1 2" xfId="1514"/>
    <cellStyle name="Normal - Style1 2 2" xfId="2813"/>
    <cellStyle name="Normal - Style1 3" xfId="1515"/>
    <cellStyle name="Normal - 유형1" xfId="1516"/>
    <cellStyle name="Normal - 유형1 2" xfId="1517"/>
    <cellStyle name="Normal 10" xfId="1518"/>
    <cellStyle name="Normal 10 2" xfId="3"/>
    <cellStyle name="Normal 10 2 2" xfId="1519"/>
    <cellStyle name="Normal 10 3" xfId="1520"/>
    <cellStyle name="Normal 10 3 2" xfId="1521"/>
    <cellStyle name="Normal 10 4" xfId="1522"/>
    <cellStyle name="Normal 10 5" xfId="1523"/>
    <cellStyle name="Normal 100" xfId="1524"/>
    <cellStyle name="Normal 101" xfId="1525"/>
    <cellStyle name="Normal 102" xfId="1526"/>
    <cellStyle name="Normal 103" xfId="1527"/>
    <cellStyle name="Normal 104" xfId="1528"/>
    <cellStyle name="Normal 105" xfId="1529"/>
    <cellStyle name="Normal 106" xfId="1530"/>
    <cellStyle name="Normal 107" xfId="1531"/>
    <cellStyle name="Normal 108" xfId="1532"/>
    <cellStyle name="Normal 109" xfId="1533"/>
    <cellStyle name="Normal 11" xfId="1534"/>
    <cellStyle name="Normal 11 2" xfId="1535"/>
    <cellStyle name="Normal 11 3" xfId="1536"/>
    <cellStyle name="Normal 11 4" xfId="1537"/>
    <cellStyle name="Normal 110" xfId="1538"/>
    <cellStyle name="Normal 111" xfId="1539"/>
    <cellStyle name="Normal 112" xfId="1540"/>
    <cellStyle name="Normal 113" xfId="1541"/>
    <cellStyle name="Normal 114" xfId="1542"/>
    <cellStyle name="Normal 115" xfId="1543"/>
    <cellStyle name="Normal 116" xfId="1544"/>
    <cellStyle name="Normal 117" xfId="1545"/>
    <cellStyle name="Normal 118" xfId="1546"/>
    <cellStyle name="Normal 119" xfId="1547"/>
    <cellStyle name="Normal 12" xfId="5"/>
    <cellStyle name="Normal 12 2" xfId="1548"/>
    <cellStyle name="Normal 12 3" xfId="1549"/>
    <cellStyle name="Normal 12 4" xfId="1550"/>
    <cellStyle name="Normal 120" xfId="1551"/>
    <cellStyle name="Normal 121" xfId="1552"/>
    <cellStyle name="Normal 122" xfId="1553"/>
    <cellStyle name="Normal 123" xfId="1554"/>
    <cellStyle name="Normal 124" xfId="1555"/>
    <cellStyle name="Normal 125" xfId="1556"/>
    <cellStyle name="Normal 126" xfId="1557"/>
    <cellStyle name="Normal 127" xfId="1558"/>
    <cellStyle name="Normal 128" xfId="1559"/>
    <cellStyle name="Normal 129" xfId="1560"/>
    <cellStyle name="Normal 13" xfId="1561"/>
    <cellStyle name="Normal 13 2" xfId="1562"/>
    <cellStyle name="Normal 13 3" xfId="1563"/>
    <cellStyle name="Normal 130" xfId="1564"/>
    <cellStyle name="Normal 131" xfId="1565"/>
    <cellStyle name="Normal 132" xfId="1566"/>
    <cellStyle name="Normal 133" xfId="1567"/>
    <cellStyle name="Normal 134" xfId="1568"/>
    <cellStyle name="Normal 135" xfId="1569"/>
    <cellStyle name="Normal 136" xfId="1570"/>
    <cellStyle name="Normal 137" xfId="1571"/>
    <cellStyle name="Normal 138" xfId="1572"/>
    <cellStyle name="Normal 139" xfId="1573"/>
    <cellStyle name="Normal 14" xfId="1574"/>
    <cellStyle name="Normal 14 2" xfId="1575"/>
    <cellStyle name="Normal 14 2 2" xfId="1576"/>
    <cellStyle name="Normal 14 3" xfId="1577"/>
    <cellStyle name="Normal 14 3 2" xfId="1578"/>
    <cellStyle name="Normal 14 4" xfId="1579"/>
    <cellStyle name="Normal 14 5" xfId="1580"/>
    <cellStyle name="Normal 140" xfId="1581"/>
    <cellStyle name="Normal 141" xfId="1582"/>
    <cellStyle name="Normal 142" xfId="1583"/>
    <cellStyle name="Normal 143" xfId="1584"/>
    <cellStyle name="Normal 144" xfId="1585"/>
    <cellStyle name="Normal 145" xfId="1586"/>
    <cellStyle name="Normal 146" xfId="1587"/>
    <cellStyle name="Normal 147" xfId="1588"/>
    <cellStyle name="Normal 148" xfId="1589"/>
    <cellStyle name="Normal 149" xfId="1590"/>
    <cellStyle name="Normal 15" xfId="1591"/>
    <cellStyle name="Normal 15 2" xfId="1592"/>
    <cellStyle name="Normal 15 3" xfId="1593"/>
    <cellStyle name="Normal 150" xfId="1594"/>
    <cellStyle name="Normal 151" xfId="1595"/>
    <cellStyle name="Normal 152" xfId="1596"/>
    <cellStyle name="Normal 153" xfId="1597"/>
    <cellStyle name="Normal 154" xfId="1598"/>
    <cellStyle name="Normal 155" xfId="1599"/>
    <cellStyle name="Normal 156" xfId="1600"/>
    <cellStyle name="Normal 157" xfId="1601"/>
    <cellStyle name="Normal 158" xfId="1602"/>
    <cellStyle name="Normal 159" xfId="1603"/>
    <cellStyle name="Normal 16" xfId="1604"/>
    <cellStyle name="Normal 16 2" xfId="1605"/>
    <cellStyle name="Normal 16 3" xfId="1606"/>
    <cellStyle name="Normal 160" xfId="1607"/>
    <cellStyle name="Normal 161" xfId="1608"/>
    <cellStyle name="Normal 162" xfId="1609"/>
    <cellStyle name="Normal 163" xfId="1610"/>
    <cellStyle name="Normal 164" xfId="1611"/>
    <cellStyle name="Normal 165" xfId="1612"/>
    <cellStyle name="Normal 166" xfId="1613"/>
    <cellStyle name="Normal 167" xfId="1614"/>
    <cellStyle name="Normal 168" xfId="1615"/>
    <cellStyle name="Normal 169" xfId="1616"/>
    <cellStyle name="Normal 17" xfId="1617"/>
    <cellStyle name="Normal 170" xfId="1618"/>
    <cellStyle name="Normal 171" xfId="1619"/>
    <cellStyle name="Normal 172" xfId="1620"/>
    <cellStyle name="Normal 173" xfId="1621"/>
    <cellStyle name="Normal 174" xfId="1622"/>
    <cellStyle name="Normal 175" xfId="1623"/>
    <cellStyle name="Normal 175 2" xfId="1624"/>
    <cellStyle name="Normal 175 2 2" xfId="1625"/>
    <cellStyle name="Normal 175 3" xfId="1626"/>
    <cellStyle name="Normal 176" xfId="1627"/>
    <cellStyle name="Normal 176 2" xfId="1628"/>
    <cellStyle name="Normal 176 2 2" xfId="1629"/>
    <cellStyle name="Normal 176 3" xfId="1630"/>
    <cellStyle name="Normal 177" xfId="1631"/>
    <cellStyle name="Normal 177 2" xfId="1632"/>
    <cellStyle name="Normal 177 2 2" xfId="1633"/>
    <cellStyle name="Normal 177 3" xfId="1634"/>
    <cellStyle name="Normal 178" xfId="1635"/>
    <cellStyle name="Normal 179" xfId="1636"/>
    <cellStyle name="Normal 18" xfId="1637"/>
    <cellStyle name="Normal 180" xfId="1638"/>
    <cellStyle name="Normal 181" xfId="1639"/>
    <cellStyle name="Normal 181 2" xfId="1640"/>
    <cellStyle name="Normal 181 2 2" xfId="1641"/>
    <cellStyle name="Normal 181 3" xfId="1642"/>
    <cellStyle name="Normal 182" xfId="1643"/>
    <cellStyle name="Normal 182 2" xfId="1644"/>
    <cellStyle name="Normal 182 2 2" xfId="1645"/>
    <cellStyle name="Normal 182 3" xfId="1646"/>
    <cellStyle name="Normal 183" xfId="1647"/>
    <cellStyle name="Normal 183 2" xfId="1648"/>
    <cellStyle name="Normal 183 2 2" xfId="1649"/>
    <cellStyle name="Normal 183 3" xfId="1650"/>
    <cellStyle name="Normal 184" xfId="1651"/>
    <cellStyle name="Normal 184 2" xfId="1652"/>
    <cellStyle name="Normal 184 2 2" xfId="1653"/>
    <cellStyle name="Normal 184 3" xfId="1654"/>
    <cellStyle name="Normal 185" xfId="1655"/>
    <cellStyle name="Normal 185 2" xfId="1656"/>
    <cellStyle name="Normal 185 2 2" xfId="1657"/>
    <cellStyle name="Normal 185 3" xfId="1658"/>
    <cellStyle name="Normal 186" xfId="1659"/>
    <cellStyle name="Normal 186 2" xfId="1660"/>
    <cellStyle name="Normal 186 2 2" xfId="1661"/>
    <cellStyle name="Normal 186 3" xfId="1662"/>
    <cellStyle name="Normal 187" xfId="1663"/>
    <cellStyle name="Normal 187 2" xfId="1664"/>
    <cellStyle name="Normal 187 2 2" xfId="1665"/>
    <cellStyle name="Normal 187 3" xfId="1666"/>
    <cellStyle name="Normal 188" xfId="1667"/>
    <cellStyle name="Normal 188 2" xfId="1668"/>
    <cellStyle name="Normal 188 2 2" xfId="1669"/>
    <cellStyle name="Normal 188 3" xfId="1670"/>
    <cellStyle name="Normal 189" xfId="1671"/>
    <cellStyle name="Normal 189 2" xfId="1672"/>
    <cellStyle name="Normal 189 2 2" xfId="1673"/>
    <cellStyle name="Normal 189 3" xfId="1674"/>
    <cellStyle name="Normal 19" xfId="1675"/>
    <cellStyle name="Normal 190" xfId="1676"/>
    <cellStyle name="Normal 190 2" xfId="1677"/>
    <cellStyle name="Normal 190 2 2" xfId="1678"/>
    <cellStyle name="Normal 190 3" xfId="1679"/>
    <cellStyle name="Normal 191" xfId="1680"/>
    <cellStyle name="Normal 191 2" xfId="1681"/>
    <cellStyle name="Normal 191 2 2" xfId="1682"/>
    <cellStyle name="Normal 191 3" xfId="1683"/>
    <cellStyle name="Normal 192" xfId="1684"/>
    <cellStyle name="Normal 192 2" xfId="1685"/>
    <cellStyle name="Normal 192 2 2" xfId="1686"/>
    <cellStyle name="Normal 192 3" xfId="1687"/>
    <cellStyle name="Normal 193" xfId="1688"/>
    <cellStyle name="Normal 193 2" xfId="1689"/>
    <cellStyle name="Normal 193 2 2" xfId="1690"/>
    <cellStyle name="Normal 193 3" xfId="1691"/>
    <cellStyle name="Normal 194" xfId="1692"/>
    <cellStyle name="Normal 194 2" xfId="1693"/>
    <cellStyle name="Normal 194 2 2" xfId="1694"/>
    <cellStyle name="Normal 194 3" xfId="1695"/>
    <cellStyle name="Normal 195" xfId="1696"/>
    <cellStyle name="Normal 195 2" xfId="1697"/>
    <cellStyle name="Normal 195 2 2" xfId="1698"/>
    <cellStyle name="Normal 195 3" xfId="1699"/>
    <cellStyle name="Normal 196" xfId="1700"/>
    <cellStyle name="Normal 196 2" xfId="1701"/>
    <cellStyle name="Normal 196 2 2" xfId="1702"/>
    <cellStyle name="Normal 196 3" xfId="1703"/>
    <cellStyle name="Normal 197" xfId="1704"/>
    <cellStyle name="Normal 197 2" xfId="1705"/>
    <cellStyle name="Normal 197 2 2" xfId="1706"/>
    <cellStyle name="Normal 197 3" xfId="1707"/>
    <cellStyle name="Normal 198" xfId="1708"/>
    <cellStyle name="Normal 198 2" xfId="1709"/>
    <cellStyle name="Normal 198 2 2" xfId="1710"/>
    <cellStyle name="Normal 198 3" xfId="1711"/>
    <cellStyle name="Normal 199" xfId="1712"/>
    <cellStyle name="Normal 199 2" xfId="1713"/>
    <cellStyle name="Normal 199 2 2" xfId="1714"/>
    <cellStyle name="Normal 199 3" xfId="1715"/>
    <cellStyle name="Normal 2" xfId="1716"/>
    <cellStyle name="Normal 2 10" xfId="1717"/>
    <cellStyle name="Normal 2 11" xfId="1718"/>
    <cellStyle name="Normal 2 12" xfId="1719"/>
    <cellStyle name="Normal 2 13" xfId="1720"/>
    <cellStyle name="Normal 2 14" xfId="1721"/>
    <cellStyle name="Normal 2 15" xfId="1722"/>
    <cellStyle name="Normal 2 16" xfId="1723"/>
    <cellStyle name="Normal 2 17" xfId="1724"/>
    <cellStyle name="Normal 2 18" xfId="1725"/>
    <cellStyle name="Normal 2 19" xfId="1726"/>
    <cellStyle name="Normal 2 2" xfId="1727"/>
    <cellStyle name="Normal 2 20" xfId="1728"/>
    <cellStyle name="Normal 2 21" xfId="1729"/>
    <cellStyle name="Normal 2 3" xfId="4"/>
    <cellStyle name="Normal 2 3 2" xfId="1730"/>
    <cellStyle name="Normal 2 3 2 2" xfId="1731"/>
    <cellStyle name="Normal 2 3 3" xfId="1732"/>
    <cellStyle name="Normal 2 4" xfId="1733"/>
    <cellStyle name="Normal 2 4 2" xfId="1734"/>
    <cellStyle name="Normal 2 5" xfId="1735"/>
    <cellStyle name="Normal 2 6" xfId="1736"/>
    <cellStyle name="Normal 2 7" xfId="1737"/>
    <cellStyle name="Normal 2 7 2" xfId="1738"/>
    <cellStyle name="Normal 2 7 3" xfId="1739"/>
    <cellStyle name="Normal 2 8" xfId="1740"/>
    <cellStyle name="Normal 2 9" xfId="1741"/>
    <cellStyle name="Normal 2_Bang bieu" xfId="1742"/>
    <cellStyle name="Normal 20" xfId="1743"/>
    <cellStyle name="Normal 200" xfId="1744"/>
    <cellStyle name="Normal 200 2" xfId="1745"/>
    <cellStyle name="Normal 200 2 2" xfId="1746"/>
    <cellStyle name="Normal 200 3" xfId="1747"/>
    <cellStyle name="Normal 201" xfId="1748"/>
    <cellStyle name="Normal 201 2" xfId="1749"/>
    <cellStyle name="Normal 201 2 2" xfId="1750"/>
    <cellStyle name="Normal 201 3" xfId="1751"/>
    <cellStyle name="Normal 202" xfId="1752"/>
    <cellStyle name="Normal 202 2" xfId="1753"/>
    <cellStyle name="Normal 202 2 2" xfId="1754"/>
    <cellStyle name="Normal 202 3" xfId="1755"/>
    <cellStyle name="Normal 203" xfId="1756"/>
    <cellStyle name="Normal 203 2" xfId="1757"/>
    <cellStyle name="Normal 203 2 2" xfId="1758"/>
    <cellStyle name="Normal 203 3" xfId="1759"/>
    <cellStyle name="Normal 204" xfId="1760"/>
    <cellStyle name="Normal 204 2" xfId="1761"/>
    <cellStyle name="Normal 204 2 2" xfId="1762"/>
    <cellStyle name="Normal 204 3" xfId="1763"/>
    <cellStyle name="Normal 205" xfId="1764"/>
    <cellStyle name="Normal 205 2" xfId="1765"/>
    <cellStyle name="Normal 205 2 2" xfId="1766"/>
    <cellStyle name="Normal 205 3" xfId="1767"/>
    <cellStyle name="Normal 206" xfId="1768"/>
    <cellStyle name="Normal 206 2" xfId="1769"/>
    <cellStyle name="Normal 206 2 2" xfId="1770"/>
    <cellStyle name="Normal 206 3" xfId="1771"/>
    <cellStyle name="Normal 207" xfId="1772"/>
    <cellStyle name="Normal 207 2" xfId="1773"/>
    <cellStyle name="Normal 207 2 2" xfId="1774"/>
    <cellStyle name="Normal 207 3" xfId="1775"/>
    <cellStyle name="Normal 208" xfId="1776"/>
    <cellStyle name="Normal 208 2" xfId="1777"/>
    <cellStyle name="Normal 208 2 2" xfId="1778"/>
    <cellStyle name="Normal 208 3" xfId="1779"/>
    <cellStyle name="Normal 209" xfId="1780"/>
    <cellStyle name="Normal 209 2" xfId="1781"/>
    <cellStyle name="Normal 209 2 2" xfId="1782"/>
    <cellStyle name="Normal 209 3" xfId="1783"/>
    <cellStyle name="Normal 21" xfId="1784"/>
    <cellStyle name="Normal 210" xfId="1785"/>
    <cellStyle name="Normal 210 2" xfId="1786"/>
    <cellStyle name="Normal 210 2 2" xfId="1787"/>
    <cellStyle name="Normal 210 3" xfId="1788"/>
    <cellStyle name="Normal 211" xfId="1789"/>
    <cellStyle name="Normal 211 2" xfId="1790"/>
    <cellStyle name="Normal 211 2 2" xfId="1791"/>
    <cellStyle name="Normal 211 3" xfId="1792"/>
    <cellStyle name="Normal 212" xfId="1793"/>
    <cellStyle name="Normal 212 2" xfId="1794"/>
    <cellStyle name="Normal 212 2 2" xfId="1795"/>
    <cellStyle name="Normal 212 3" xfId="1796"/>
    <cellStyle name="Normal 213" xfId="1797"/>
    <cellStyle name="Normal 213 2" xfId="1798"/>
    <cellStyle name="Normal 213 2 2" xfId="1799"/>
    <cellStyle name="Normal 213 3" xfId="1800"/>
    <cellStyle name="Normal 214" xfId="1801"/>
    <cellStyle name="Normal 214 2" xfId="1802"/>
    <cellStyle name="Normal 214 2 2" xfId="1803"/>
    <cellStyle name="Normal 214 3" xfId="1804"/>
    <cellStyle name="Normal 215" xfId="1805"/>
    <cellStyle name="Normal 215 2" xfId="1806"/>
    <cellStyle name="Normal 215 2 2" xfId="1807"/>
    <cellStyle name="Normal 215 3" xfId="1808"/>
    <cellStyle name="Normal 216" xfId="1809"/>
    <cellStyle name="Normal 216 2" xfId="1810"/>
    <cellStyle name="Normal 216 2 2" xfId="1811"/>
    <cellStyle name="Normal 216 3" xfId="1812"/>
    <cellStyle name="Normal 217" xfId="1813"/>
    <cellStyle name="Normal 217 2" xfId="1814"/>
    <cellStyle name="Normal 217 2 2" xfId="1815"/>
    <cellStyle name="Normal 217 3" xfId="1816"/>
    <cellStyle name="Normal 218" xfId="1817"/>
    <cellStyle name="Normal 218 2" xfId="1818"/>
    <cellStyle name="Normal 218 2 2" xfId="1819"/>
    <cellStyle name="Normal 218 3" xfId="1820"/>
    <cellStyle name="Normal 219" xfId="1821"/>
    <cellStyle name="Normal 219 2" xfId="1822"/>
    <cellStyle name="Normal 219 2 2" xfId="1823"/>
    <cellStyle name="Normal 219 3" xfId="1824"/>
    <cellStyle name="Normal 22" xfId="1825"/>
    <cellStyle name="Normal 220" xfId="1826"/>
    <cellStyle name="Normal 220 2" xfId="1827"/>
    <cellStyle name="Normal 220 2 2" xfId="1828"/>
    <cellStyle name="Normal 220 3" xfId="1829"/>
    <cellStyle name="Normal 221" xfId="1830"/>
    <cellStyle name="Normal 221 2" xfId="1831"/>
    <cellStyle name="Normal 221 2 2" xfId="1832"/>
    <cellStyle name="Normal 221 3" xfId="1833"/>
    <cellStyle name="Normal 222" xfId="1834"/>
    <cellStyle name="Normal 222 2" xfId="1835"/>
    <cellStyle name="Normal 222 2 2" xfId="1836"/>
    <cellStyle name="Normal 222 3" xfId="1837"/>
    <cellStyle name="Normal 223" xfId="1838"/>
    <cellStyle name="Normal 223 2" xfId="1839"/>
    <cellStyle name="Normal 223 2 2" xfId="1840"/>
    <cellStyle name="Normal 223 3" xfId="1841"/>
    <cellStyle name="Normal 224" xfId="1842"/>
    <cellStyle name="Normal 224 2" xfId="1843"/>
    <cellStyle name="Normal 224 2 2" xfId="1844"/>
    <cellStyle name="Normal 224 3" xfId="1845"/>
    <cellStyle name="Normal 225" xfId="1846"/>
    <cellStyle name="Normal 225 2" xfId="1847"/>
    <cellStyle name="Normal 225 2 2" xfId="1848"/>
    <cellStyle name="Normal 225 3" xfId="1849"/>
    <cellStyle name="Normal 226" xfId="1850"/>
    <cellStyle name="Normal 226 2" xfId="1851"/>
    <cellStyle name="Normal 226 2 2" xfId="1852"/>
    <cellStyle name="Normal 226 3" xfId="1853"/>
    <cellStyle name="Normal 227" xfId="1854"/>
    <cellStyle name="Normal 227 2" xfId="1855"/>
    <cellStyle name="Normal 227 2 2" xfId="1856"/>
    <cellStyle name="Normal 227 3" xfId="1857"/>
    <cellStyle name="Normal 228" xfId="1858"/>
    <cellStyle name="Normal 228 2" xfId="1859"/>
    <cellStyle name="Normal 228 2 2" xfId="1860"/>
    <cellStyle name="Normal 228 3" xfId="1861"/>
    <cellStyle name="Normal 229" xfId="1862"/>
    <cellStyle name="Normal 229 2" xfId="1863"/>
    <cellStyle name="Normal 229 2 2" xfId="1864"/>
    <cellStyle name="Normal 229 3" xfId="1865"/>
    <cellStyle name="Normal 23" xfId="1866"/>
    <cellStyle name="Normal 230" xfId="1867"/>
    <cellStyle name="Normal 230 2" xfId="1868"/>
    <cellStyle name="Normal 230 2 2" xfId="1869"/>
    <cellStyle name="Normal 230 3" xfId="1870"/>
    <cellStyle name="Normal 231" xfId="1871"/>
    <cellStyle name="Normal 232" xfId="1872"/>
    <cellStyle name="Normal 232 2" xfId="1873"/>
    <cellStyle name="Normal 233" xfId="1874"/>
    <cellStyle name="Normal 233 2" xfId="1875"/>
    <cellStyle name="Normal 234" xfId="1876"/>
    <cellStyle name="Normal 235" xfId="1877"/>
    <cellStyle name="Normal 235 2" xfId="1878"/>
    <cellStyle name="Normal 236" xfId="1879"/>
    <cellStyle name="Normal 236 2" xfId="1880"/>
    <cellStyle name="Normal 237" xfId="1881"/>
    <cellStyle name="Normal 237 2" xfId="1882"/>
    <cellStyle name="Normal 238" xfId="1883"/>
    <cellStyle name="Normal 238 2" xfId="1884"/>
    <cellStyle name="Normal 239" xfId="1885"/>
    <cellStyle name="Normal 239 2" xfId="1886"/>
    <cellStyle name="Normal 24" xfId="1887"/>
    <cellStyle name="Normal 240" xfId="1888"/>
    <cellStyle name="Normal 240 2" xfId="1889"/>
    <cellStyle name="Normal 241" xfId="1890"/>
    <cellStyle name="Normal 241 2" xfId="1891"/>
    <cellStyle name="Normal 242" xfId="1892"/>
    <cellStyle name="Normal 242 2" xfId="1893"/>
    <cellStyle name="Normal 243" xfId="1894"/>
    <cellStyle name="Normal 243 2" xfId="1895"/>
    <cellStyle name="Normal 244" xfId="1896"/>
    <cellStyle name="Normal 244 2" xfId="1897"/>
    <cellStyle name="Normal 245" xfId="1898"/>
    <cellStyle name="Normal 245 2" xfId="1899"/>
    <cellStyle name="Normal 246" xfId="1900"/>
    <cellStyle name="Normal 246 2" xfId="1901"/>
    <cellStyle name="Normal 247" xfId="1902"/>
    <cellStyle name="Normal 247 2" xfId="1903"/>
    <cellStyle name="Normal 248" xfId="1904"/>
    <cellStyle name="Normal 248 2" xfId="1905"/>
    <cellStyle name="Normal 249" xfId="1906"/>
    <cellStyle name="Normal 249 2" xfId="1907"/>
    <cellStyle name="Normal 25" xfId="1908"/>
    <cellStyle name="Normal 250" xfId="1909"/>
    <cellStyle name="Normal 250 2" xfId="1910"/>
    <cellStyle name="Normal 251" xfId="1911"/>
    <cellStyle name="Normal 251 2" xfId="1912"/>
    <cellStyle name="Normal 252" xfId="1913"/>
    <cellStyle name="Normal 252 2" xfId="1914"/>
    <cellStyle name="Normal 253" xfId="1915"/>
    <cellStyle name="Normal 253 2" xfId="1916"/>
    <cellStyle name="Normal 254" xfId="1917"/>
    <cellStyle name="Normal 254 2" xfId="1918"/>
    <cellStyle name="Normal 255" xfId="1919"/>
    <cellStyle name="Normal 255 2" xfId="1920"/>
    <cellStyle name="Normal 256" xfId="1921"/>
    <cellStyle name="Normal 256 2" xfId="1922"/>
    <cellStyle name="Normal 257" xfId="1923"/>
    <cellStyle name="Normal 257 2" xfId="1924"/>
    <cellStyle name="Normal 258" xfId="1925"/>
    <cellStyle name="Normal 258 2" xfId="1926"/>
    <cellStyle name="Normal 259" xfId="1927"/>
    <cellStyle name="Normal 259 2" xfId="1928"/>
    <cellStyle name="Normal 26" xfId="1929"/>
    <cellStyle name="Normal 260" xfId="1930"/>
    <cellStyle name="Normal 260 2" xfId="1931"/>
    <cellStyle name="Normal 261" xfId="1932"/>
    <cellStyle name="Normal 261 2" xfId="1933"/>
    <cellStyle name="Normal 262" xfId="1934"/>
    <cellStyle name="Normal 262 2" xfId="1935"/>
    <cellStyle name="Normal 263" xfId="1936"/>
    <cellStyle name="Normal 263 2" xfId="1937"/>
    <cellStyle name="Normal 264" xfId="1938"/>
    <cellStyle name="Normal 264 2" xfId="1939"/>
    <cellStyle name="Normal 265" xfId="1940"/>
    <cellStyle name="Normal 265 2" xfId="1941"/>
    <cellStyle name="Normal 266" xfId="1942"/>
    <cellStyle name="Normal 266 2" xfId="1943"/>
    <cellStyle name="Normal 267" xfId="1944"/>
    <cellStyle name="Normal 267 2" xfId="1945"/>
    <cellStyle name="Normal 268" xfId="1946"/>
    <cellStyle name="Normal 268 2" xfId="1947"/>
    <cellStyle name="Normal 269" xfId="1948"/>
    <cellStyle name="Normal 269 2" xfId="1949"/>
    <cellStyle name="Normal 27" xfId="1950"/>
    <cellStyle name="Normal 270" xfId="1951"/>
    <cellStyle name="Normal 270 2" xfId="1952"/>
    <cellStyle name="Normal 271" xfId="1953"/>
    <cellStyle name="Normal 271 2" xfId="1954"/>
    <cellStyle name="Normal 272" xfId="1955"/>
    <cellStyle name="Normal 272 2" xfId="1956"/>
    <cellStyle name="Normal 273" xfId="1957"/>
    <cellStyle name="Normal 273 2" xfId="1958"/>
    <cellStyle name="Normal 274" xfId="1959"/>
    <cellStyle name="Normal 274 2" xfId="1960"/>
    <cellStyle name="Normal 275" xfId="1961"/>
    <cellStyle name="Normal 275 2" xfId="1962"/>
    <cellStyle name="Normal 276" xfId="1963"/>
    <cellStyle name="Normal 276 2" xfId="1964"/>
    <cellStyle name="Normal 277" xfId="1965"/>
    <cellStyle name="Normal 277 2" xfId="1966"/>
    <cellStyle name="Normal 278" xfId="1967"/>
    <cellStyle name="Normal 278 2" xfId="1968"/>
    <cellStyle name="Normal 279" xfId="1969"/>
    <cellStyle name="Normal 279 2" xfId="1970"/>
    <cellStyle name="Normal 28" xfId="1971"/>
    <cellStyle name="Normal 280" xfId="1972"/>
    <cellStyle name="Normal 280 2" xfId="1973"/>
    <cellStyle name="Normal 281" xfId="1974"/>
    <cellStyle name="Normal 281 2" xfId="1975"/>
    <cellStyle name="Normal 282" xfId="1976"/>
    <cellStyle name="Normal 283" xfId="1977"/>
    <cellStyle name="Normal 284" xfId="1978"/>
    <cellStyle name="Normal 285" xfId="1979"/>
    <cellStyle name="Normal 286" xfId="1980"/>
    <cellStyle name="Normal 287" xfId="1981"/>
    <cellStyle name="Normal 288" xfId="1982"/>
    <cellStyle name="Normal 289" xfId="1983"/>
    <cellStyle name="Normal 29" xfId="1984"/>
    <cellStyle name="Normal 290" xfId="1985"/>
    <cellStyle name="Normal 291" xfId="1986"/>
    <cellStyle name="Normal 292" xfId="1987"/>
    <cellStyle name="Normal 293" xfId="1988"/>
    <cellStyle name="Normal 294" xfId="1989"/>
    <cellStyle name="Normal 295" xfId="1990"/>
    <cellStyle name="Normal 296" xfId="1991"/>
    <cellStyle name="Normal 297" xfId="1992"/>
    <cellStyle name="Normal 298" xfId="1993"/>
    <cellStyle name="Normal 299" xfId="1994"/>
    <cellStyle name="Normal 3" xfId="1995"/>
    <cellStyle name="Normal 3 2" xfId="1996"/>
    <cellStyle name="Normal 30" xfId="1997"/>
    <cellStyle name="Normal 30 10" xfId="1998"/>
    <cellStyle name="Normal 30 11" xfId="1999"/>
    <cellStyle name="Normal 30 12" xfId="2000"/>
    <cellStyle name="Normal 30 13" xfId="2001"/>
    <cellStyle name="Normal 30 14" xfId="2002"/>
    <cellStyle name="Normal 30 15" xfId="2003"/>
    <cellStyle name="Normal 30 16" xfId="2004"/>
    <cellStyle name="Normal 30 17" xfId="2005"/>
    <cellStyle name="Normal 30 18" xfId="2006"/>
    <cellStyle name="Normal 30 2" xfId="2007"/>
    <cellStyle name="Normal 30 3" xfId="2008"/>
    <cellStyle name="Normal 30 4" xfId="2009"/>
    <cellStyle name="Normal 30 5" xfId="2010"/>
    <cellStyle name="Normal 30 6" xfId="2011"/>
    <cellStyle name="Normal 30 7" xfId="2012"/>
    <cellStyle name="Normal 30 8" xfId="2013"/>
    <cellStyle name="Normal 30 9" xfId="2014"/>
    <cellStyle name="Normal 300" xfId="2015"/>
    <cellStyle name="Normal 301" xfId="2016"/>
    <cellStyle name="Normal 302" xfId="2017"/>
    <cellStyle name="Normal 303" xfId="2018"/>
    <cellStyle name="Normal 304" xfId="2019"/>
    <cellStyle name="Normal 305" xfId="2020"/>
    <cellStyle name="Normal 306" xfId="2021"/>
    <cellStyle name="Normal 307" xfId="2022"/>
    <cellStyle name="Normal 308" xfId="2023"/>
    <cellStyle name="Normal 309" xfId="2024"/>
    <cellStyle name="Normal 31" xfId="2025"/>
    <cellStyle name="Normal 31 10" xfId="2026"/>
    <cellStyle name="Normal 31 11" xfId="2027"/>
    <cellStyle name="Normal 31 12" xfId="2028"/>
    <cellStyle name="Normal 31 13" xfId="2029"/>
    <cellStyle name="Normal 31 14" xfId="2030"/>
    <cellStyle name="Normal 31 15" xfId="2031"/>
    <cellStyle name="Normal 31 16" xfId="2032"/>
    <cellStyle name="Normal 31 17" xfId="2033"/>
    <cellStyle name="Normal 31 18" xfId="2034"/>
    <cellStyle name="Normal 31 2" xfId="2035"/>
    <cellStyle name="Normal 31 3" xfId="2036"/>
    <cellStyle name="Normal 31 4" xfId="2037"/>
    <cellStyle name="Normal 31 5" xfId="2038"/>
    <cellStyle name="Normal 31 6" xfId="2039"/>
    <cellStyle name="Normal 31 7" xfId="2040"/>
    <cellStyle name="Normal 31 8" xfId="2041"/>
    <cellStyle name="Normal 31 9" xfId="2042"/>
    <cellStyle name="Normal 310" xfId="2043"/>
    <cellStyle name="Normal 311" xfId="2044"/>
    <cellStyle name="Normal 312" xfId="2045"/>
    <cellStyle name="Normal 313" xfId="2046"/>
    <cellStyle name="Normal 314" xfId="2047"/>
    <cellStyle name="Normal 315" xfId="2048"/>
    <cellStyle name="Normal 316" xfId="2049"/>
    <cellStyle name="Normal 317" xfId="2050"/>
    <cellStyle name="Normal 318" xfId="2051"/>
    <cellStyle name="Normal 319" xfId="2052"/>
    <cellStyle name="Normal 32" xfId="2053"/>
    <cellStyle name="Normal 320" xfId="2054"/>
    <cellStyle name="Normal 321" xfId="2055"/>
    <cellStyle name="Normal 322" xfId="2056"/>
    <cellStyle name="Normal 323" xfId="2057"/>
    <cellStyle name="Normal 324" xfId="2058"/>
    <cellStyle name="Normal 325" xfId="2059"/>
    <cellStyle name="Normal 326" xfId="2060"/>
    <cellStyle name="Normal 327" xfId="2061"/>
    <cellStyle name="Normal 328" xfId="2062"/>
    <cellStyle name="Normal 329" xfId="2063"/>
    <cellStyle name="Normal 33" xfId="2064"/>
    <cellStyle name="Normal 330" xfId="2065"/>
    <cellStyle name="Normal 331" xfId="2066"/>
    <cellStyle name="Normal 332" xfId="2067"/>
    <cellStyle name="Normal 333" xfId="2068"/>
    <cellStyle name="Normal 334" xfId="2069"/>
    <cellStyle name="Normal 335" xfId="2070"/>
    <cellStyle name="Normal 336" xfId="2071"/>
    <cellStyle name="Normal 336 2" xfId="2072"/>
    <cellStyle name="Normal 337" xfId="2073"/>
    <cellStyle name="Normal 337 2" xfId="2074"/>
    <cellStyle name="Normal 338" xfId="2075"/>
    <cellStyle name="Normal 338 2" xfId="2076"/>
    <cellStyle name="Normal 339" xfId="2077"/>
    <cellStyle name="Normal 339 2" xfId="2078"/>
    <cellStyle name="Normal 34" xfId="2079"/>
    <cellStyle name="Normal 340" xfId="2080"/>
    <cellStyle name="Normal 340 2" xfId="2081"/>
    <cellStyle name="Normal 341" xfId="2082"/>
    <cellStyle name="Normal 342" xfId="2083"/>
    <cellStyle name="Normal 343" xfId="2084"/>
    <cellStyle name="Normal 344" xfId="2085"/>
    <cellStyle name="Normal 345" xfId="2086"/>
    <cellStyle name="Normal 346" xfId="2087"/>
    <cellStyle name="Normal 347" xfId="2088"/>
    <cellStyle name="Normal 348" xfId="2089"/>
    <cellStyle name="Normal 349" xfId="2090"/>
    <cellStyle name="Normal 35" xfId="2091"/>
    <cellStyle name="Normal 350" xfId="2092"/>
    <cellStyle name="Normal 351" xfId="2093"/>
    <cellStyle name="Normal 352" xfId="2094"/>
    <cellStyle name="Normal 353" xfId="2095"/>
    <cellStyle name="Normal 354" xfId="2096"/>
    <cellStyle name="Normal 355" xfId="2097"/>
    <cellStyle name="Normal 356" xfId="2098"/>
    <cellStyle name="Normal 357" xfId="2099"/>
    <cellStyle name="Normal 358" xfId="2100"/>
    <cellStyle name="Normal 359" xfId="2101"/>
    <cellStyle name="Normal 36" xfId="2102"/>
    <cellStyle name="Normal 360" xfId="2103"/>
    <cellStyle name="Normal 361" xfId="2104"/>
    <cellStyle name="Normal 362" xfId="2105"/>
    <cellStyle name="Normal 363" xfId="2106"/>
    <cellStyle name="Normal 364" xfId="2107"/>
    <cellStyle name="Normal 365" xfId="2108"/>
    <cellStyle name="Normal 366" xfId="2109"/>
    <cellStyle name="Normal 367" xfId="2110"/>
    <cellStyle name="Normal 368" xfId="2111"/>
    <cellStyle name="Normal 369" xfId="2112"/>
    <cellStyle name="Normal 37" xfId="2113"/>
    <cellStyle name="Normal 370" xfId="2114"/>
    <cellStyle name="Normal 371" xfId="2115"/>
    <cellStyle name="Normal 372" xfId="2116"/>
    <cellStyle name="Normal 373" xfId="2117"/>
    <cellStyle name="Normal 374" xfId="2118"/>
    <cellStyle name="Normal 375" xfId="2119"/>
    <cellStyle name="Normal 376" xfId="2120"/>
    <cellStyle name="Normal 377" xfId="2121"/>
    <cellStyle name="Normal 378" xfId="2122"/>
    <cellStyle name="Normal 379" xfId="2123"/>
    <cellStyle name="Normal 38" xfId="2124"/>
    <cellStyle name="Normal 380" xfId="2125"/>
    <cellStyle name="Normal 381" xfId="2126"/>
    <cellStyle name="Normal 382" xfId="2127"/>
    <cellStyle name="Normal 383" xfId="2128"/>
    <cellStyle name="Normal 384" xfId="2129"/>
    <cellStyle name="Normal 385" xfId="2130"/>
    <cellStyle name="Normal 386" xfId="2131"/>
    <cellStyle name="Normal 387" xfId="2132"/>
    <cellStyle name="Normal 388" xfId="2133"/>
    <cellStyle name="Normal 389" xfId="2134"/>
    <cellStyle name="Normal 39" xfId="2135"/>
    <cellStyle name="Normal 390" xfId="2136"/>
    <cellStyle name="Normal 391" xfId="2137"/>
    <cellStyle name="Normal 392" xfId="2138"/>
    <cellStyle name="Normal 393" xfId="2139"/>
    <cellStyle name="Normal 394" xfId="2140"/>
    <cellStyle name="Normal 395" xfId="2141"/>
    <cellStyle name="Normal 396" xfId="2142"/>
    <cellStyle name="Normal 397" xfId="2143"/>
    <cellStyle name="Normal 398" xfId="2144"/>
    <cellStyle name="Normal 399" xfId="2145"/>
    <cellStyle name="Normal 4" xfId="2146"/>
    <cellStyle name="Normal 4 2" xfId="2147"/>
    <cellStyle name="Normal 4 2 2" xfId="2148"/>
    <cellStyle name="Normal 4 2 3" xfId="2149"/>
    <cellStyle name="Normal 4 2 4" xfId="2150"/>
    <cellStyle name="Normal 4 2 5" xfId="2151"/>
    <cellStyle name="Normal 4 3" xfId="2152"/>
    <cellStyle name="Normal 4 3 2" xfId="2153"/>
    <cellStyle name="Normal 4 3 3" xfId="2154"/>
    <cellStyle name="Normal 4 4" xfId="2155"/>
    <cellStyle name="Normal 4 5" xfId="2156"/>
    <cellStyle name="Normal 4 6" xfId="2157"/>
    <cellStyle name="Normal 4_Bang bieu" xfId="2158"/>
    <cellStyle name="Normal 40" xfId="2159"/>
    <cellStyle name="Normal 400" xfId="2160"/>
    <cellStyle name="Normal 401" xfId="2161"/>
    <cellStyle name="Normal 402" xfId="2162"/>
    <cellStyle name="Normal 403" xfId="2163"/>
    <cellStyle name="Normal 404" xfId="2164"/>
    <cellStyle name="Normal 405" xfId="2165"/>
    <cellStyle name="Normal 405 2" xfId="2166"/>
    <cellStyle name="Normal 406" xfId="2167"/>
    <cellStyle name="Normal 406 2" xfId="2168"/>
    <cellStyle name="Normal 407" xfId="2169"/>
    <cellStyle name="Normal 407 2" xfId="2170"/>
    <cellStyle name="Normal 408" xfId="2171"/>
    <cellStyle name="Normal 409" xfId="2172"/>
    <cellStyle name="Normal 41" xfId="2173"/>
    <cellStyle name="Normal 410" xfId="2174"/>
    <cellStyle name="Normal 411" xfId="2175"/>
    <cellStyle name="Normal 412" xfId="2176"/>
    <cellStyle name="Normal 413" xfId="2177"/>
    <cellStyle name="Normal 414" xfId="2178"/>
    <cellStyle name="Normal 415" xfId="2179"/>
    <cellStyle name="Normal 416" xfId="2180"/>
    <cellStyle name="Normal 417" xfId="2181"/>
    <cellStyle name="Normal 418" xfId="2182"/>
    <cellStyle name="Normal 419" xfId="2183"/>
    <cellStyle name="Normal 42" xfId="2184"/>
    <cellStyle name="Normal 420" xfId="2185"/>
    <cellStyle name="Normal 421" xfId="2186"/>
    <cellStyle name="Normal 422" xfId="2187"/>
    <cellStyle name="Normal 423" xfId="2188"/>
    <cellStyle name="Normal 424" xfId="2189"/>
    <cellStyle name="Normal 425" xfId="2190"/>
    <cellStyle name="Normal 426" xfId="2191"/>
    <cellStyle name="Normal 427" xfId="2192"/>
    <cellStyle name="Normal 428" xfId="2193"/>
    <cellStyle name="Normal 429" xfId="2194"/>
    <cellStyle name="Normal 43" xfId="2195"/>
    <cellStyle name="Normal 430" xfId="2196"/>
    <cellStyle name="Normal 431" xfId="2197"/>
    <cellStyle name="Normal 432" xfId="2198"/>
    <cellStyle name="Normal 433" xfId="2199"/>
    <cellStyle name="Normal 434" xfId="2200"/>
    <cellStyle name="Normal 435" xfId="2201"/>
    <cellStyle name="Normal 436" xfId="2202"/>
    <cellStyle name="Normal 437" xfId="2203"/>
    <cellStyle name="Normal 438" xfId="2204"/>
    <cellStyle name="Normal 439" xfId="2205"/>
    <cellStyle name="Normal 44" xfId="2206"/>
    <cellStyle name="Normal 440" xfId="2207"/>
    <cellStyle name="Normal 441" xfId="2208"/>
    <cellStyle name="Normal 442" xfId="2209"/>
    <cellStyle name="Normal 443" xfId="2210"/>
    <cellStyle name="Normal 444" xfId="2211"/>
    <cellStyle name="Normal 445" xfId="2212"/>
    <cellStyle name="Normal 446" xfId="2213"/>
    <cellStyle name="Normal 447" xfId="2214"/>
    <cellStyle name="Normal 448" xfId="2215"/>
    <cellStyle name="Normal 449" xfId="2216"/>
    <cellStyle name="Normal 45" xfId="2217"/>
    <cellStyle name="Normal 450" xfId="2218"/>
    <cellStyle name="Normal 451" xfId="2219"/>
    <cellStyle name="Normal 452" xfId="2220"/>
    <cellStyle name="Normal 452 2" xfId="2221"/>
    <cellStyle name="Normal 453" xfId="2222"/>
    <cellStyle name="Normal 453 2" xfId="2223"/>
    <cellStyle name="Normal 454" xfId="2224"/>
    <cellStyle name="Normal 454 2" xfId="2225"/>
    <cellStyle name="Normal 455" xfId="2226"/>
    <cellStyle name="Normal 455 2" xfId="2227"/>
    <cellStyle name="Normal 456" xfId="2228"/>
    <cellStyle name="Normal 456 2" xfId="2229"/>
    <cellStyle name="Normal 457" xfId="2230"/>
    <cellStyle name="Normal 457 2" xfId="2231"/>
    <cellStyle name="Normal 458" xfId="2232"/>
    <cellStyle name="Normal 458 2" xfId="2233"/>
    <cellStyle name="Normal 459" xfId="2234"/>
    <cellStyle name="Normal 459 2" xfId="2235"/>
    <cellStyle name="Normal 46" xfId="2236"/>
    <cellStyle name="Normal 460" xfId="2237"/>
    <cellStyle name="Normal 460 2" xfId="2238"/>
    <cellStyle name="Normal 461" xfId="2239"/>
    <cellStyle name="Normal 461 2" xfId="2240"/>
    <cellStyle name="Normal 462" xfId="2241"/>
    <cellStyle name="Normal 462 2" xfId="2242"/>
    <cellStyle name="Normal 463" xfId="2243"/>
    <cellStyle name="Normal 463 2" xfId="2244"/>
    <cellStyle name="Normal 464" xfId="2245"/>
    <cellStyle name="Normal 464 2" xfId="2246"/>
    <cellStyle name="Normal 465" xfId="2247"/>
    <cellStyle name="Normal 465 2" xfId="2248"/>
    <cellStyle name="Normal 466" xfId="2249"/>
    <cellStyle name="Normal 466 2" xfId="2250"/>
    <cellStyle name="Normal 467" xfId="2251"/>
    <cellStyle name="Normal 467 2" xfId="2252"/>
    <cellStyle name="Normal 468" xfId="2253"/>
    <cellStyle name="Normal 468 2" xfId="2254"/>
    <cellStyle name="Normal 469" xfId="2255"/>
    <cellStyle name="Normal 469 2" xfId="2256"/>
    <cellStyle name="Normal 47" xfId="2257"/>
    <cellStyle name="Normal 470" xfId="2258"/>
    <cellStyle name="Normal 470 2" xfId="2259"/>
    <cellStyle name="Normal 471" xfId="2260"/>
    <cellStyle name="Normal 471 2" xfId="2261"/>
    <cellStyle name="Normal 472" xfId="2262"/>
    <cellStyle name="Normal 472 2" xfId="2263"/>
    <cellStyle name="Normal 473" xfId="2264"/>
    <cellStyle name="Normal 474" xfId="2265"/>
    <cellStyle name="Normal 475" xfId="2266"/>
    <cellStyle name="Normal 476" xfId="2267"/>
    <cellStyle name="Normal 477" xfId="2268"/>
    <cellStyle name="Normal 478" xfId="2269"/>
    <cellStyle name="Normal 479" xfId="2270"/>
    <cellStyle name="Normal 48" xfId="2271"/>
    <cellStyle name="Normal 480" xfId="2272"/>
    <cellStyle name="Normal 481" xfId="2273"/>
    <cellStyle name="Normal 482" xfId="2274"/>
    <cellStyle name="Normal 483" xfId="2275"/>
    <cellStyle name="Normal 484" xfId="2276"/>
    <cellStyle name="Normal 485" xfId="2277"/>
    <cellStyle name="Normal 486" xfId="2278"/>
    <cellStyle name="Normal 487" xfId="2279"/>
    <cellStyle name="Normal 488" xfId="2280"/>
    <cellStyle name="Normal 489" xfId="2281"/>
    <cellStyle name="Normal 49" xfId="2282"/>
    <cellStyle name="Normal 490" xfId="2283"/>
    <cellStyle name="Normal 491" xfId="2284"/>
    <cellStyle name="Normal 492" xfId="2285"/>
    <cellStyle name="Normal 493" xfId="2286"/>
    <cellStyle name="Normal 494" xfId="2287"/>
    <cellStyle name="Normal 495" xfId="2288"/>
    <cellStyle name="Normal 496" xfId="2289"/>
    <cellStyle name="Normal 497" xfId="2290"/>
    <cellStyle name="Normal 498" xfId="2291"/>
    <cellStyle name="Normal 499" xfId="2292"/>
    <cellStyle name="Normal 5" xfId="2293"/>
    <cellStyle name="Normal 5 2" xfId="2294"/>
    <cellStyle name="Normal 5 2 2" xfId="2295"/>
    <cellStyle name="Normal 5 2 3" xfId="2296"/>
    <cellStyle name="Normal 5 3" xfId="2297"/>
    <cellStyle name="Normal 5 4" xfId="2298"/>
    <cellStyle name="Normal 5 5" xfId="2299"/>
    <cellStyle name="Normal 50" xfId="2300"/>
    <cellStyle name="Normal 500" xfId="2301"/>
    <cellStyle name="Normal 501" xfId="2302"/>
    <cellStyle name="Normal 502" xfId="2303"/>
    <cellStyle name="Normal 503" xfId="2304"/>
    <cellStyle name="Normal 504" xfId="2305"/>
    <cellStyle name="Normal 505" xfId="2306"/>
    <cellStyle name="Normal 506" xfId="2307"/>
    <cellStyle name="Normal 507" xfId="2308"/>
    <cellStyle name="Normal 508" xfId="2309"/>
    <cellStyle name="Normal 509" xfId="2310"/>
    <cellStyle name="Normal 51" xfId="2311"/>
    <cellStyle name="Normal 510" xfId="2312"/>
    <cellStyle name="Normal 511" xfId="2313"/>
    <cellStyle name="Normal 512" xfId="2314"/>
    <cellStyle name="Normal 513" xfId="2315"/>
    <cellStyle name="Normal 514" xfId="2316"/>
    <cellStyle name="Normal 514 2" xfId="2317"/>
    <cellStyle name="Normal 515" xfId="2318"/>
    <cellStyle name="Normal 516" xfId="2319"/>
    <cellStyle name="Normal 517" xfId="2320"/>
    <cellStyle name="Normal 518" xfId="2811"/>
    <cellStyle name="Normal 52" xfId="2321"/>
    <cellStyle name="Normal 53" xfId="2322"/>
    <cellStyle name="Normal 54" xfId="2323"/>
    <cellStyle name="Normal 55" xfId="2324"/>
    <cellStyle name="Normal 56" xfId="2325"/>
    <cellStyle name="Normal 57" xfId="2326"/>
    <cellStyle name="Normal 58" xfId="2327"/>
    <cellStyle name="Normal 59" xfId="2328"/>
    <cellStyle name="Normal 6" xfId="2329"/>
    <cellStyle name="Normal 6 2" xfId="2330"/>
    <cellStyle name="Normal 6 2 2" xfId="2331"/>
    <cellStyle name="Normal 6 2 2 2" xfId="2332"/>
    <cellStyle name="Normal 6 2 2 3" xfId="2333"/>
    <cellStyle name="Normal 6 2 2 3 2" xfId="2334"/>
    <cellStyle name="Normal 6 2 2 3 3" xfId="2335"/>
    <cellStyle name="Normal 6 2 2 3 4" xfId="2336"/>
    <cellStyle name="Normal 6 2 2 4" xfId="2337"/>
    <cellStyle name="Normal 6 2 3" xfId="2338"/>
    <cellStyle name="Normal 6 2 4" xfId="2339"/>
    <cellStyle name="Normal 6 2 5" xfId="2340"/>
    <cellStyle name="Normal 6 3" xfId="2341"/>
    <cellStyle name="Normal 6 4" xfId="2342"/>
    <cellStyle name="Normal 6 4 2" xfId="2343"/>
    <cellStyle name="Normal 6 4 3" xfId="2344"/>
    <cellStyle name="Normal 6 5" xfId="2345"/>
    <cellStyle name="Normal 6 6" xfId="2346"/>
    <cellStyle name="Normal 6_Long An thuy loi" xfId="2347"/>
    <cellStyle name="Normal 60" xfId="2348"/>
    <cellStyle name="Normal 61" xfId="2349"/>
    <cellStyle name="Normal 62" xfId="2350"/>
    <cellStyle name="Normal 63" xfId="2351"/>
    <cellStyle name="Normal 64" xfId="2352"/>
    <cellStyle name="Normal 65" xfId="2353"/>
    <cellStyle name="Normal 66" xfId="2354"/>
    <cellStyle name="Normal 67" xfId="2355"/>
    <cellStyle name="Normal 68" xfId="2356"/>
    <cellStyle name="Normal 69" xfId="2357"/>
    <cellStyle name="Normal 7" xfId="2358"/>
    <cellStyle name="Normal 7 2" xfId="2359"/>
    <cellStyle name="Normal 7 2 2" xfId="2360"/>
    <cellStyle name="Normal 7 2 3" xfId="2361"/>
    <cellStyle name="Normal 7 3" xfId="2362"/>
    <cellStyle name="Normal 7 4" xfId="2363"/>
    <cellStyle name="Normal 7 5" xfId="2364"/>
    <cellStyle name="Normal 70" xfId="2365"/>
    <cellStyle name="Normal 71" xfId="2366"/>
    <cellStyle name="Normal 72" xfId="2367"/>
    <cellStyle name="Normal 73" xfId="2368"/>
    <cellStyle name="Normal 74" xfId="2369"/>
    <cellStyle name="Normal 75" xfId="2370"/>
    <cellStyle name="Normal 76" xfId="2371"/>
    <cellStyle name="Normal 77" xfId="2372"/>
    <cellStyle name="Normal 78" xfId="2373"/>
    <cellStyle name="Normal 79" xfId="2374"/>
    <cellStyle name="Normal 8" xfId="2375"/>
    <cellStyle name="Normal 80" xfId="2376"/>
    <cellStyle name="Normal 81" xfId="2377"/>
    <cellStyle name="Normal 82" xfId="2378"/>
    <cellStyle name="Normal 83" xfId="2379"/>
    <cellStyle name="Normal 84" xfId="2380"/>
    <cellStyle name="Normal 85" xfId="2381"/>
    <cellStyle name="Normal 86" xfId="2382"/>
    <cellStyle name="Normal 87" xfId="2383"/>
    <cellStyle name="Normal 88" xfId="2384"/>
    <cellStyle name="Normal 89" xfId="2385"/>
    <cellStyle name="Normal 9" xfId="2386"/>
    <cellStyle name="Normal 9 2" xfId="2387"/>
    <cellStyle name="Normal 9 3" xfId="2388"/>
    <cellStyle name="Normal 9 4" xfId="2389"/>
    <cellStyle name="Normal 9 5" xfId="2390"/>
    <cellStyle name="Normal 9_BieuHD2016-2020Tquang2(OK)" xfId="2391"/>
    <cellStyle name="Normal 90" xfId="2392"/>
    <cellStyle name="Normal 91" xfId="2393"/>
    <cellStyle name="Normal 92" xfId="2394"/>
    <cellStyle name="Normal 93" xfId="2395"/>
    <cellStyle name="Normal 94" xfId="2396"/>
    <cellStyle name="Normal 95" xfId="2397"/>
    <cellStyle name="Normal 96" xfId="2398"/>
    <cellStyle name="Normal 97" xfId="2399"/>
    <cellStyle name="Normal 98" xfId="2400"/>
    <cellStyle name="Normal 99" xfId="2401"/>
    <cellStyle name="Normal_Bieu mau (CV )" xfId="2"/>
    <cellStyle name="Normal1" xfId="2402"/>
    <cellStyle name="Normal1 2" xfId="2403"/>
    <cellStyle name="Normal1 3" xfId="2404"/>
    <cellStyle name="Normal1 4" xfId="2405"/>
    <cellStyle name="Normal8" xfId="2406"/>
    <cellStyle name="Normal8 2" xfId="2407"/>
    <cellStyle name="Normale_ PESO ELETTR." xfId="2408"/>
    <cellStyle name="Normalny_Cennik obowiazuje od 06-08-2001 r (1)" xfId="2409"/>
    <cellStyle name="Note 2" xfId="2410"/>
    <cellStyle name="Note 2 2" xfId="2411"/>
    <cellStyle name="Note 2 3" xfId="2412"/>
    <cellStyle name="Note 3" xfId="2413"/>
    <cellStyle name="Note 4" xfId="2414"/>
    <cellStyle name="Ò_x000d_Normal_123569" xfId="2417"/>
    <cellStyle name="Œ…‹æØ‚è [0.00]_laroux" xfId="2418"/>
    <cellStyle name="Œ…‹æØ‚è_laroux" xfId="2419"/>
    <cellStyle name="oft Excel]_x000d__x000a_Comment=open=/f ‚ðw’è‚·‚é‚ÆAƒ†[ƒU[’è‹`ŠÖ”‚ðŠÖ”“\‚è•t‚¯‚Ìˆê——‚É“o˜^‚·‚é‚±‚Æ‚ª‚Å‚«‚Ü‚·B_x000d__x000a_Maximized" xfId="2420"/>
    <cellStyle name="oft Excel]_x000d__x000a_Comment=open=/f ‚ðŽw’è‚·‚é‚ÆAƒ†[ƒU[’è‹`ŠÖ”‚ðŠÖ”“\‚è•t‚¯‚Ìˆê——‚É“o˜^‚·‚é‚±‚Æ‚ª‚Å‚«‚Ü‚·B_x000d__x000a_Maximized" xfId="2421"/>
    <cellStyle name="oft Excel]_x000d__x000a_Comment=open=/f ‚ðŽw’è‚·‚é‚ÆAƒ†[ƒU[’è‹`ŠÖ”‚ðŠÖ”“\‚è•t‚¯‚Ìˆê——‚É“o˜^‚·‚é‚±‚Æ‚ª‚Å‚«‚Ü‚·B_x000d__x000a_Maximized 2" xfId="2422"/>
    <cellStyle name="oft Excel]_x000d__x000a_Comment=The open=/f lines load custom functions into the Paste Function list._x000d__x000a_Maximized=2_x000d__x000a_Basics=1_x000d__x000a_A" xfId="2423"/>
    <cellStyle name="oft Excel]_x000d__x000a_Comment=The open=/f lines load custom functions into the Paste Function list._x000d__x000a_Maximized=2_x000d__x000a_Basics=1_x000d__x000a_A 2" xfId="2424"/>
    <cellStyle name="oft Excel]_x000d__x000a_Comment=The open=/f lines load custom functions into the Paste Function list._x000d__x000a_Maximized=2_x000d__x000a_Basics=1_x000d__x000a_A 3" xfId="2425"/>
    <cellStyle name="oft Excel]_x000d__x000a_Comment=The open=/f lines load custom functions into the Paste Function list._x000d__x000a_Maximized=2_x000d__x000a_Basics=1_x000d__x000a_A 4" xfId="2426"/>
    <cellStyle name="oft Excel]_x000d__x000a_Comment=The open=/f lines load custom functions into the Paste Function list._x000d__x000a_Maximized=3_x000d__x000a_Basics=1_x000d__x000a_A" xfId="2427"/>
    <cellStyle name="oft Excel]_x000d__x000a_Comment=The open=/f lines load custom functions into the Paste Function list._x000d__x000a_Maximized=3_x000d__x000a_Basics=1_x000d__x000a_A 2" xfId="2428"/>
    <cellStyle name="oft Excel]_x000d__x000a_Comment=The open=/f lines load custom functions into the Paste Function list._x000d__x000a_Maximized=3_x000d__x000a_Basics=1_x000d__x000a_A 3" xfId="2429"/>
    <cellStyle name="omma [0]_Mktg Prog" xfId="2430"/>
    <cellStyle name="ormal_Sheet1_1" xfId="2431"/>
    <cellStyle name="Output 2" xfId="2432"/>
    <cellStyle name="Output 2 2" xfId="2433"/>
    <cellStyle name="Output 2 3" xfId="2434"/>
    <cellStyle name="Output 3" xfId="2435"/>
    <cellStyle name="Output 4" xfId="2436"/>
    <cellStyle name="Pattern" xfId="2437"/>
    <cellStyle name="Pattern 2" xfId="2438"/>
    <cellStyle name="per.style" xfId="2439"/>
    <cellStyle name="Percent [0]" xfId="2440"/>
    <cellStyle name="Percent [0] 2" xfId="2441"/>
    <cellStyle name="Percent [00]" xfId="2442"/>
    <cellStyle name="Percent [00] 2" xfId="2443"/>
    <cellStyle name="Percent [2]" xfId="2444"/>
    <cellStyle name="Percent [2] 2" xfId="2445"/>
    <cellStyle name="Percent 10" xfId="2446"/>
    <cellStyle name="Percent 100" xfId="2447"/>
    <cellStyle name="Percent 101" xfId="2812"/>
    <cellStyle name="Percent 11" xfId="2448"/>
    <cellStyle name="Percent 12" xfId="2449"/>
    <cellStyle name="Percent 13" xfId="2450"/>
    <cellStyle name="Percent 14" xfId="2451"/>
    <cellStyle name="Percent 15" xfId="2452"/>
    <cellStyle name="Percent 16" xfId="2453"/>
    <cellStyle name="Percent 17" xfId="2454"/>
    <cellStyle name="Percent 18" xfId="2455"/>
    <cellStyle name="Percent 19" xfId="2456"/>
    <cellStyle name="Percent 2" xfId="2457"/>
    <cellStyle name="Percent 20" xfId="2458"/>
    <cellStyle name="Percent 21" xfId="2459"/>
    <cellStyle name="Percent 22" xfId="2460"/>
    <cellStyle name="Percent 23" xfId="2461"/>
    <cellStyle name="Percent 24" xfId="2462"/>
    <cellStyle name="Percent 25" xfId="2463"/>
    <cellStyle name="Percent 26" xfId="2464"/>
    <cellStyle name="Percent 27" xfId="2465"/>
    <cellStyle name="Percent 28" xfId="2466"/>
    <cellStyle name="Percent 29" xfId="2467"/>
    <cellStyle name="Percent 3" xfId="2468"/>
    <cellStyle name="Percent 30" xfId="2469"/>
    <cellStyle name="Percent 31" xfId="2470"/>
    <cellStyle name="Percent 32" xfId="2471"/>
    <cellStyle name="Percent 33" xfId="2472"/>
    <cellStyle name="Percent 34" xfId="2473"/>
    <cellStyle name="Percent 35" xfId="2474"/>
    <cellStyle name="Percent 36" xfId="2475"/>
    <cellStyle name="Percent 37" xfId="2476"/>
    <cellStyle name="Percent 38" xfId="2477"/>
    <cellStyle name="Percent 39" xfId="2478"/>
    <cellStyle name="Percent 4" xfId="2479"/>
    <cellStyle name="Percent 40" xfId="2480"/>
    <cellStyle name="Percent 41" xfId="2481"/>
    <cellStyle name="Percent 42" xfId="2482"/>
    <cellStyle name="Percent 43" xfId="2483"/>
    <cellStyle name="Percent 44" xfId="2484"/>
    <cellStyle name="Percent 45" xfId="2485"/>
    <cellStyle name="Percent 46" xfId="2486"/>
    <cellStyle name="Percent 47" xfId="2487"/>
    <cellStyle name="Percent 48" xfId="2488"/>
    <cellStyle name="Percent 49" xfId="2489"/>
    <cellStyle name="Percent 5" xfId="2490"/>
    <cellStyle name="Percent 50" xfId="2491"/>
    <cellStyle name="Percent 51" xfId="2492"/>
    <cellStyle name="Percent 52" xfId="2493"/>
    <cellStyle name="Percent 53" xfId="2494"/>
    <cellStyle name="Percent 54" xfId="2495"/>
    <cellStyle name="Percent 55" xfId="2496"/>
    <cellStyle name="Percent 56" xfId="2497"/>
    <cellStyle name="Percent 57" xfId="2498"/>
    <cellStyle name="Percent 58" xfId="2499"/>
    <cellStyle name="Percent 59" xfId="2500"/>
    <cellStyle name="Percent 6" xfId="2501"/>
    <cellStyle name="Percent 60" xfId="2502"/>
    <cellStyle name="Percent 61" xfId="2503"/>
    <cellStyle name="Percent 62" xfId="2504"/>
    <cellStyle name="Percent 63" xfId="2505"/>
    <cellStyle name="Percent 64" xfId="2506"/>
    <cellStyle name="Percent 65" xfId="2507"/>
    <cellStyle name="Percent 66" xfId="2508"/>
    <cellStyle name="Percent 67" xfId="2509"/>
    <cellStyle name="Percent 68" xfId="2510"/>
    <cellStyle name="Percent 69" xfId="2511"/>
    <cellStyle name="Percent 7" xfId="2512"/>
    <cellStyle name="Percent 70" xfId="2513"/>
    <cellStyle name="Percent 71" xfId="2514"/>
    <cellStyle name="Percent 72" xfId="2515"/>
    <cellStyle name="Percent 73" xfId="2516"/>
    <cellStyle name="Percent 74" xfId="2517"/>
    <cellStyle name="Percent 75" xfId="2518"/>
    <cellStyle name="Percent 76" xfId="2519"/>
    <cellStyle name="Percent 77" xfId="2520"/>
    <cellStyle name="Percent 78" xfId="2521"/>
    <cellStyle name="Percent 79" xfId="2522"/>
    <cellStyle name="Percent 8" xfId="2523"/>
    <cellStyle name="Percent 8 2" xfId="2524"/>
    <cellStyle name="Percent 8 3" xfId="2525"/>
    <cellStyle name="Percent 8 3 2" xfId="2526"/>
    <cellStyle name="Percent 80" xfId="2527"/>
    <cellStyle name="Percent 81" xfId="2528"/>
    <cellStyle name="Percent 82" xfId="2529"/>
    <cellStyle name="Percent 83" xfId="2530"/>
    <cellStyle name="Percent 84" xfId="2531"/>
    <cellStyle name="Percent 85" xfId="2532"/>
    <cellStyle name="Percent 86" xfId="2533"/>
    <cellStyle name="Percent 87" xfId="2534"/>
    <cellStyle name="Percent 88" xfId="2535"/>
    <cellStyle name="Percent 89" xfId="2536"/>
    <cellStyle name="Percent 9" xfId="2537"/>
    <cellStyle name="Percent 9 2" xfId="2538"/>
    <cellStyle name="Percent 9 3" xfId="2539"/>
    <cellStyle name="Percent 9 3 2" xfId="2540"/>
    <cellStyle name="Percent 90" xfId="2541"/>
    <cellStyle name="Percent 91" xfId="2542"/>
    <cellStyle name="Percent 92" xfId="2543"/>
    <cellStyle name="Percent 93" xfId="2544"/>
    <cellStyle name="Percent 94" xfId="2545"/>
    <cellStyle name="Percent 95" xfId="2546"/>
    <cellStyle name="Percent 96" xfId="2547"/>
    <cellStyle name="Percent 97" xfId="2548"/>
    <cellStyle name="Percent 98" xfId="2549"/>
    <cellStyle name="Percent 99" xfId="2550"/>
    <cellStyle name="PERCENTAGE" xfId="2551"/>
    <cellStyle name="PERCENTAGE 2" xfId="2552"/>
    <cellStyle name="PrePop Currency (0)" xfId="2553"/>
    <cellStyle name="PrePop Currency (0) 2" xfId="2554"/>
    <cellStyle name="PrePop Currency (2)" xfId="2555"/>
    <cellStyle name="PrePop Currency (2) 2" xfId="2556"/>
    <cellStyle name="PrePop Units (0)" xfId="2557"/>
    <cellStyle name="PrePop Units (0) 2" xfId="2558"/>
    <cellStyle name="PrePop Units (1)" xfId="2559"/>
    <cellStyle name="PrePop Units (1) 2" xfId="2560"/>
    <cellStyle name="PrePop Units (2)" xfId="2561"/>
    <cellStyle name="PrePop Units (2) 2" xfId="2562"/>
    <cellStyle name="pricing" xfId="2563"/>
    <cellStyle name="pricing 2" xfId="2564"/>
    <cellStyle name="PSChar" xfId="2565"/>
    <cellStyle name="PSChar 2" xfId="2566"/>
    <cellStyle name="PSHeading" xfId="2567"/>
    <cellStyle name="PSHeading 2" xfId="2568"/>
    <cellStyle name="regstoresfromspecstores" xfId="2569"/>
    <cellStyle name="regstoresfromspecstores 2" xfId="2570"/>
    <cellStyle name="RevList" xfId="2571"/>
    <cellStyle name="RevList 2" xfId="2572"/>
    <cellStyle name="rlink_tiªn l­în_x001b_Hyperlink_TONG HOP KINH PHI" xfId="2573"/>
    <cellStyle name="rmal_ADAdot" xfId="2574"/>
    <cellStyle name="S—_x0008_" xfId="2575"/>
    <cellStyle name="s]_x000d__x000a_spooler=yes_x000d__x000a_load=_x000d__x000a_Beep=yes_x000d__x000a_NullPort=None_x000d__x000a_BorderWidth=3_x000d__x000a_CursorBlinkRate=1200_x000d__x000a_DoubleClickSpeed=452_x000d__x000a_Programs=co" xfId="2576"/>
    <cellStyle name="s]_x000d__x000a_spooler=yes_x000d__x000a_load=_x000d__x000a_Beep=yes_x000d__x000a_NullPort=None_x000d__x000a_BorderWidth=3_x000d__x000a_CursorBlinkRate=1200_x000d__x000a_DoubleClickSpeed=452_x000d__x000a_Programs=co 2" xfId="2577"/>
    <cellStyle name="s]_x000d__x000a_spooler=yes_x000d__x000a_load=_x000d__x000a_Beep=yes_x000d__x000a_NullPort=None_x000d__x000a_BorderWidth=3_x000d__x000a_CursorBlinkRate=1200_x000d__x000a_DoubleClickSpeed=452_x000d__x000a_Programs=co 3" xfId="2578"/>
    <cellStyle name="SAPBEXaggData" xfId="2579"/>
    <cellStyle name="SAPBEXaggDataEmph" xfId="2580"/>
    <cellStyle name="SAPBEXaggDataEmph 2" xfId="2581"/>
    <cellStyle name="SAPBEXaggItem" xfId="2582"/>
    <cellStyle name="SAPBEXchaText" xfId="2583"/>
    <cellStyle name="SAPBEXexcBad7" xfId="2584"/>
    <cellStyle name="SAPBEXexcBad8" xfId="2585"/>
    <cellStyle name="SAPBEXexcBad9" xfId="2586"/>
    <cellStyle name="SAPBEXexcCritical4" xfId="2587"/>
    <cellStyle name="SAPBEXexcCritical5" xfId="2588"/>
    <cellStyle name="SAPBEXexcCritical6" xfId="2589"/>
    <cellStyle name="SAPBEXexcGood1" xfId="2590"/>
    <cellStyle name="SAPBEXexcGood2" xfId="2591"/>
    <cellStyle name="SAPBEXexcGood3" xfId="2592"/>
    <cellStyle name="SAPBEXfilterDrill" xfId="2593"/>
    <cellStyle name="SAPBEXfilterItem" xfId="2594"/>
    <cellStyle name="SAPBEXfilterText" xfId="2595"/>
    <cellStyle name="SAPBEXformats" xfId="2596"/>
    <cellStyle name="SAPBEXheaderItem" xfId="2597"/>
    <cellStyle name="SAPBEXheaderText" xfId="2598"/>
    <cellStyle name="SAPBEXresData" xfId="2599"/>
    <cellStyle name="SAPBEXresDataEmph" xfId="2600"/>
    <cellStyle name="SAPBEXresItem" xfId="2601"/>
    <cellStyle name="SAPBEXstdData" xfId="2602"/>
    <cellStyle name="SAPBEXstdDataEmph" xfId="2603"/>
    <cellStyle name="SAPBEXstdItem" xfId="2604"/>
    <cellStyle name="SAPBEXtitle" xfId="2605"/>
    <cellStyle name="SAPBEXtitle 2" xfId="2606"/>
    <cellStyle name="SAPBEXundefined" xfId="2607"/>
    <cellStyle name="serJet 1200 Series PCL 6" xfId="2608"/>
    <cellStyle name="serJet 1200 Series PCL 6 2" xfId="2609"/>
    <cellStyle name="SHADEDSTORES" xfId="2610"/>
    <cellStyle name="SHADEDSTORES 2" xfId="2611"/>
    <cellStyle name="songuyen" xfId="2612"/>
    <cellStyle name="specstores" xfId="2613"/>
    <cellStyle name="specstores 2" xfId="2614"/>
    <cellStyle name="Standard_AAbgleich" xfId="2615"/>
    <cellStyle name="STTDG" xfId="2616"/>
    <cellStyle name="STTDG 2" xfId="2617"/>
    <cellStyle name="style" xfId="2618"/>
    <cellStyle name="Style 1" xfId="2619"/>
    <cellStyle name="Style 1 2" xfId="2620"/>
    <cellStyle name="Style 1 3" xfId="2621"/>
    <cellStyle name="Style 1 4" xfId="2622"/>
    <cellStyle name="Style 10" xfId="2623"/>
    <cellStyle name="Style 10 2" xfId="2624"/>
    <cellStyle name="Style 11" xfId="2625"/>
    <cellStyle name="Style 12" xfId="2626"/>
    <cellStyle name="Style 13" xfId="2627"/>
    <cellStyle name="Style 14" xfId="2628"/>
    <cellStyle name="Style 15" xfId="2629"/>
    <cellStyle name="Style 16" xfId="2630"/>
    <cellStyle name="Style 17" xfId="2631"/>
    <cellStyle name="Style 18" xfId="2632"/>
    <cellStyle name="Style 19" xfId="2633"/>
    <cellStyle name="Style 2" xfId="2634"/>
    <cellStyle name="Style 20" xfId="2635"/>
    <cellStyle name="Style 21" xfId="2636"/>
    <cellStyle name="Style 22" xfId="2637"/>
    <cellStyle name="Style 23" xfId="2638"/>
    <cellStyle name="Style 23 2" xfId="2639"/>
    <cellStyle name="Style 24" xfId="2640"/>
    <cellStyle name="Style 24 2" xfId="2641"/>
    <cellStyle name="Style 3" xfId="2642"/>
    <cellStyle name="Style 4" xfId="2643"/>
    <cellStyle name="Style 5" xfId="2644"/>
    <cellStyle name="Style 6" xfId="2645"/>
    <cellStyle name="Style 7" xfId="2646"/>
    <cellStyle name="Style 8" xfId="2647"/>
    <cellStyle name="Style 9" xfId="2648"/>
    <cellStyle name="subhead" xfId="2649"/>
    <cellStyle name="subhead 2" xfId="2650"/>
    <cellStyle name="subhead 3" xfId="2651"/>
    <cellStyle name="subhead 4" xfId="2652"/>
    <cellStyle name="Subtotal" xfId="2653"/>
    <cellStyle name="Subtotal 2" xfId="2654"/>
    <cellStyle name="symbol" xfId="2655"/>
    <cellStyle name="symbol 2" xfId="2656"/>
    <cellStyle name="T" xfId="2657"/>
    <cellStyle name="T 2" xfId="2658"/>
    <cellStyle name="T 3" xfId="2659"/>
    <cellStyle name="T 4" xfId="2660"/>
    <cellStyle name="T_BBTNG-06" xfId="2661"/>
    <cellStyle name="T_BBTNG-06 2" xfId="2662"/>
    <cellStyle name="T_Book1" xfId="2663"/>
    <cellStyle name="T_Book1 2" xfId="2664"/>
    <cellStyle name="T_Book1_Hang Tom goi9 9-07(Cau 12 sua)" xfId="2665"/>
    <cellStyle name="T_Book1_Hang Tom goi9 9-07(Cau 12 sua) 2" xfId="2666"/>
    <cellStyle name="T_Book1_Khoi luong chinh Hang Tom" xfId="2667"/>
    <cellStyle name="T_Book1_Khoi luong chinh Hang Tom 2" xfId="2668"/>
    <cellStyle name="T_du toan dieu chinh  20-8-2006" xfId="2669"/>
    <cellStyle name="T_du toan dieu chinh  20-8-2006 2" xfId="2670"/>
    <cellStyle name="T_Me_Tri_6_07" xfId="2671"/>
    <cellStyle name="T_Me_Tri_6_07 2" xfId="2672"/>
    <cellStyle name="T_N2 thay dat (N1-1)" xfId="2673"/>
    <cellStyle name="T_N2 thay dat (N1-1) 2" xfId="2674"/>
    <cellStyle name="T_Seagame(BTL)" xfId="2675"/>
    <cellStyle name="T_Seagame(BTL) 2" xfId="2676"/>
    <cellStyle name="T_tham_tra_du_toan" xfId="2677"/>
    <cellStyle name="T_tham_tra_du_toan 2" xfId="2678"/>
    <cellStyle name="T_ÿÿÿÿÿ" xfId="2679"/>
    <cellStyle name="T_ÿÿÿÿÿ 2" xfId="2680"/>
    <cellStyle name="Text Indent A" xfId="2681"/>
    <cellStyle name="Text Indent A 2" xfId="2682"/>
    <cellStyle name="Text Indent B" xfId="2683"/>
    <cellStyle name="Text Indent B 2" xfId="2684"/>
    <cellStyle name="Text Indent C" xfId="2685"/>
    <cellStyle name="Text Indent C 2" xfId="2686"/>
    <cellStyle name="th" xfId="2710"/>
    <cellStyle name="th 2" xfId="2711"/>
    <cellStyle name="th 3" xfId="2712"/>
    <cellStyle name="th 4" xfId="2713"/>
    <cellStyle name="than" xfId="2714"/>
    <cellStyle name="þ_x001d_ð¤_x000c_¯þ_x0014__x000d_¨þU_x0001_À_x0004_ _x0015__x000f__x0001__x0001_" xfId="2715"/>
    <cellStyle name="þ_x001d_ð¤_x000c_¯þ_x0014__x000d_¨þU_x0001_À_x0004_ _x0015__x000f__x0001__x0001_ 2" xfId="2716"/>
    <cellStyle name="þ_x001d_ð·_x000c_æþ'_x000d_ßþU_x0001_Ø_x0005_ü_x0014__x0007__x0001__x0001_" xfId="2717"/>
    <cellStyle name="þ_x001d_ð·_x000c_æþ'_x000d_ßþU_x0001_Ø_x0005_ü_x0014__x0007__x0001__x0001_ 2" xfId="2718"/>
    <cellStyle name="þ_x001d_ð·_x000c_æþ'_x000d_ßþU_x0001_Ø_x0005_ü_x0014__x0007__x0001__x0001_ 3" xfId="2719"/>
    <cellStyle name="þ_x001d_ð·_x000c_æþ'_x000d_ßþU_x0001_Ø_x0005_ü_x0014__x0007__x0001__x0001_ 4" xfId="2720"/>
    <cellStyle name="þ_x001d_ðÇ%Uý—&amp;Hý9_x0008_Ÿ s_x000a__x0007__x0001__x0001_" xfId="2721"/>
    <cellStyle name="þ_x001d_ðK_x000c_Fý_x001b__x000d_9ýU_x0001_Ð_x0008_¦)_x0007__x0001__x0001_" xfId="2722"/>
    <cellStyle name="thuong-10" xfId="2723"/>
    <cellStyle name="thuong-10 2" xfId="2724"/>
    <cellStyle name="thuong-11" xfId="2725"/>
    <cellStyle name="thuong-11 2" xfId="2726"/>
    <cellStyle name="Thuyet minh" xfId="2727"/>
    <cellStyle name="Thuyet minh 2" xfId="2728"/>
    <cellStyle name="Times New Roman" xfId="2687"/>
    <cellStyle name="tit1" xfId="2688"/>
    <cellStyle name="tit1 2" xfId="2689"/>
    <cellStyle name="tit2" xfId="2690"/>
    <cellStyle name="tit2 2" xfId="2691"/>
    <cellStyle name="tit3" xfId="2692"/>
    <cellStyle name="tit3 2" xfId="2693"/>
    <cellStyle name="tit4" xfId="2694"/>
    <cellStyle name="tit4 2" xfId="2695"/>
    <cellStyle name="Title 2" xfId="2696"/>
    <cellStyle name="Title 2 2" xfId="2697"/>
    <cellStyle name="Title 2 3" xfId="2698"/>
    <cellStyle name="Title 3" xfId="2699"/>
    <cellStyle name="Title 4" xfId="2700"/>
    <cellStyle name="Tongcong" xfId="2701"/>
    <cellStyle name="Tongcong 2" xfId="2702"/>
    <cellStyle name="Total 2" xfId="2703"/>
    <cellStyle name="Total 2 2" xfId="2704"/>
    <cellStyle name="Total 2 3" xfId="2705"/>
    <cellStyle name="Total 3" xfId="2706"/>
    <cellStyle name="Total 4" xfId="2707"/>
    <cellStyle name="Tusental (0)_pldt" xfId="2708"/>
    <cellStyle name="Tusental_pldt" xfId="2709"/>
    <cellStyle name="Valuta (0)_CALPREZZ" xfId="2729"/>
    <cellStyle name="Valuta_ PESO ELETTR." xfId="2730"/>
    <cellStyle name="viet" xfId="2731"/>
    <cellStyle name="viet 2" xfId="2732"/>
    <cellStyle name="viet 3" xfId="2733"/>
    <cellStyle name="viet 4" xfId="2734"/>
    <cellStyle name="viet2" xfId="2735"/>
    <cellStyle name="viet2 2" xfId="2736"/>
    <cellStyle name="viet2 3" xfId="2737"/>
    <cellStyle name="viet2 4" xfId="2738"/>
    <cellStyle name="VN new romanNormal" xfId="2739"/>
    <cellStyle name="Vn Time 13" xfId="2740"/>
    <cellStyle name="Vn Time 13 2" xfId="2741"/>
    <cellStyle name="Vn Time 14" xfId="2742"/>
    <cellStyle name="Vn Time 14 2" xfId="2743"/>
    <cellStyle name="VN time new roman" xfId="2744"/>
    <cellStyle name="vnbo" xfId="2745"/>
    <cellStyle name="vnbo 2" xfId="2746"/>
    <cellStyle name="vnhead1" xfId="2751"/>
    <cellStyle name="vnhead1 2" xfId="2752"/>
    <cellStyle name="vnhead2" xfId="2753"/>
    <cellStyle name="vnhead2 2" xfId="2754"/>
    <cellStyle name="vnhead3" xfId="2755"/>
    <cellStyle name="vnhead3 2" xfId="2756"/>
    <cellStyle name="vnhead4" xfId="2757"/>
    <cellStyle name="vnhead4 2" xfId="2758"/>
    <cellStyle name="vntxt1" xfId="2747"/>
    <cellStyle name="vntxt1 2" xfId="2748"/>
    <cellStyle name="vntxt2" xfId="2749"/>
    <cellStyle name="vntxt2 2" xfId="2750"/>
    <cellStyle name="Währung [0]_ALLE_ITEMS_280800_EV_NL" xfId="2759"/>
    <cellStyle name="Währung_AKE_100N" xfId="2760"/>
    <cellStyle name="Walutowy [0]_Invoices2001Slovakia" xfId="2761"/>
    <cellStyle name="Walutowy_Invoices2001Slovakia" xfId="2762"/>
    <cellStyle name="Warning Text 2" xfId="2763"/>
    <cellStyle name="Warning Text 2 2" xfId="2764"/>
    <cellStyle name="Warning Text 2 3" xfId="2765"/>
    <cellStyle name="Warning Text 3" xfId="2766"/>
    <cellStyle name="Warning Text 4" xfId="2767"/>
    <cellStyle name="xuan" xfId="2768"/>
    <cellStyle name="xuan 2" xfId="2769"/>
    <cellStyle name="xuan 3" xfId="2770"/>
    <cellStyle name="xuan 4" xfId="2771"/>
    <cellStyle name=" [0.00]_ Att. 1- Cover" xfId="2772"/>
    <cellStyle name="_ Att. 1- Cover" xfId="2773"/>
    <cellStyle name="?_ Att. 1- Cover" xfId="2774"/>
    <cellStyle name="똿뗦먛귟 [0.00]_PRODUCT DETAIL Q1" xfId="2775"/>
    <cellStyle name="똿뗦먛귟_PRODUCT DETAIL Q1" xfId="2776"/>
    <cellStyle name="믅됞 [0.00]_PRODUCT DETAIL Q1" xfId="2777"/>
    <cellStyle name="믅됞_PRODUCT DETAIL Q1" xfId="2778"/>
    <cellStyle name="백분율_95" xfId="2779"/>
    <cellStyle name="뷭?_BOOKSHIP" xfId="2780"/>
    <cellStyle name="안건회계법인" xfId="2781"/>
    <cellStyle name="안건회계법인 2" xfId="2782"/>
    <cellStyle name="안건회계법인 3" xfId="2783"/>
    <cellStyle name="안건회계법인 4" xfId="2784"/>
    <cellStyle name="콤마 [ - 유형1" xfId="2785"/>
    <cellStyle name="콤마 [ - 유형2" xfId="2786"/>
    <cellStyle name="콤마 [ - 유형3" xfId="2787"/>
    <cellStyle name="콤마 [ - 유형4" xfId="2788"/>
    <cellStyle name="콤마 [ - 유형5" xfId="2789"/>
    <cellStyle name="콤마 [ - 유형6" xfId="2790"/>
    <cellStyle name="콤마 [ - 유형7" xfId="2791"/>
    <cellStyle name="콤마 [ - 유형8" xfId="2792"/>
    <cellStyle name="콤마 [0]_ 비목별 월별기술 " xfId="2793"/>
    <cellStyle name="콤마_ 비목별 월별기술 " xfId="2794"/>
    <cellStyle name="통화 [0]_1" xfId="2795"/>
    <cellStyle name="통화_1" xfId="2796"/>
    <cellStyle name="표준_ 97년 경영분석(안)" xfId="2797"/>
    <cellStyle name="一般_00Q3902REV.1" xfId="2798"/>
    <cellStyle name="千位分隔_CCTV" xfId="2799"/>
    <cellStyle name="千分位[0]_00Q3902REV.1" xfId="2800"/>
    <cellStyle name="千分位_00Q3902REV.1" xfId="2801"/>
    <cellStyle name="常规_BA" xfId="2802"/>
    <cellStyle name="桁区切り [0.00]_BE-BQ" xfId="2803"/>
    <cellStyle name="桁区切り_BE-BQ" xfId="2804"/>
    <cellStyle name="標準_(A1)BOQ " xfId="2805"/>
    <cellStyle name="貨幣 [0]_00Q3902REV.1" xfId="2806"/>
    <cellStyle name="貨幣[0]_BRE" xfId="2807"/>
    <cellStyle name="貨幣_00Q3902REV.1" xfId="2808"/>
    <cellStyle name="通貨 [0.00]_BE-BQ" xfId="2809"/>
    <cellStyle name="通貨_BE-BQ" xfId="28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115"/>
  <sheetViews>
    <sheetView tabSelected="1" view="pageBreakPreview" zoomScale="60" zoomScaleNormal="50" workbookViewId="0">
      <selection activeCell="A3" sqref="A3:AB3"/>
    </sheetView>
  </sheetViews>
  <sheetFormatPr defaultColWidth="8.88671875" defaultRowHeight="16.8"/>
  <cols>
    <col min="1" max="1" width="8.6640625" style="14" customWidth="1"/>
    <col min="2" max="2" width="50.6640625" style="10" customWidth="1"/>
    <col min="3" max="6" width="15.6640625" style="10" customWidth="1"/>
    <col min="7" max="7" width="22.6640625" style="10" hidden="1" customWidth="1"/>
    <col min="8" max="11" width="15.6640625" style="15" hidden="1" customWidth="1"/>
    <col min="12" max="12" width="22.6640625" style="75" customWidth="1"/>
    <col min="13" max="15" width="15.6640625" style="15" customWidth="1"/>
    <col min="16" max="17" width="15.6640625" style="15" hidden="1" customWidth="1"/>
    <col min="18" max="18" width="15.6640625" style="15" customWidth="1"/>
    <col min="19" max="22" width="15.6640625" style="15" hidden="1" customWidth="1"/>
    <col min="23" max="27" width="15.6640625" style="15" customWidth="1"/>
    <col min="28" max="28" width="40.6640625" style="15" customWidth="1"/>
    <col min="29" max="31" width="20.6640625" style="15" hidden="1" customWidth="1"/>
    <col min="32" max="32" width="40.6640625" style="10" hidden="1" customWidth="1"/>
    <col min="33" max="33" width="40.6640625" style="10" customWidth="1"/>
    <col min="34" max="35" width="17.44140625" style="10" customWidth="1"/>
    <col min="36" max="36" width="14.88671875" style="10" customWidth="1"/>
    <col min="37" max="37" width="11" style="10" customWidth="1"/>
    <col min="38" max="38" width="12" style="10" customWidth="1"/>
    <col min="39" max="39" width="11.44140625" style="10" customWidth="1"/>
    <col min="40" max="44" width="8.88671875" style="10"/>
    <col min="45" max="45" width="9.109375" style="10" bestFit="1" customWidth="1"/>
    <col min="46" max="46" width="13.109375" style="10" customWidth="1"/>
    <col min="47" max="47" width="13.5546875" style="10" bestFit="1" customWidth="1"/>
    <col min="48" max="48" width="9.109375" style="10" bestFit="1" customWidth="1"/>
    <col min="49" max="49" width="13.5546875" style="10" bestFit="1" customWidth="1"/>
    <col min="50" max="50" width="9.109375" style="10" bestFit="1" customWidth="1"/>
    <col min="51" max="51" width="13.5546875" style="10" bestFit="1" customWidth="1"/>
    <col min="52" max="59" width="9.109375" style="10" bestFit="1" customWidth="1"/>
    <col min="60" max="60" width="15.33203125" style="10" bestFit="1" customWidth="1"/>
    <col min="61" max="277" width="8.88671875" style="10"/>
    <col min="278" max="278" width="6.6640625" style="10" customWidth="1"/>
    <col min="279" max="279" width="59" style="10" customWidth="1"/>
    <col min="280" max="282" width="20.6640625" style="10" customWidth="1"/>
    <col min="283" max="283" width="20" style="10" customWidth="1"/>
    <col min="284" max="288" width="15.6640625" style="10" customWidth="1"/>
    <col min="289" max="289" width="20.6640625" style="10" customWidth="1"/>
    <col min="290" max="290" width="20.44140625" style="10" customWidth="1"/>
    <col min="291" max="291" width="15.6640625" style="10" customWidth="1"/>
    <col min="292" max="292" width="20.6640625" style="10" customWidth="1"/>
    <col min="293" max="293" width="27.44140625" style="10" customWidth="1"/>
    <col min="294" max="533" width="8.88671875" style="10"/>
    <col min="534" max="534" width="6.6640625" style="10" customWidth="1"/>
    <col min="535" max="535" width="59" style="10" customWidth="1"/>
    <col min="536" max="538" width="20.6640625" style="10" customWidth="1"/>
    <col min="539" max="539" width="20" style="10" customWidth="1"/>
    <col min="540" max="544" width="15.6640625" style="10" customWidth="1"/>
    <col min="545" max="545" width="20.6640625" style="10" customWidth="1"/>
    <col min="546" max="546" width="20.44140625" style="10" customWidth="1"/>
    <col min="547" max="547" width="15.6640625" style="10" customWidth="1"/>
    <col min="548" max="548" width="20.6640625" style="10" customWidth="1"/>
    <col min="549" max="549" width="27.44140625" style="10" customWidth="1"/>
    <col min="550" max="789" width="8.88671875" style="10"/>
    <col min="790" max="790" width="6.6640625" style="10" customWidth="1"/>
    <col min="791" max="791" width="59" style="10" customWidth="1"/>
    <col min="792" max="794" width="20.6640625" style="10" customWidth="1"/>
    <col min="795" max="795" width="20" style="10" customWidth="1"/>
    <col min="796" max="800" width="15.6640625" style="10" customWidth="1"/>
    <col min="801" max="801" width="20.6640625" style="10" customWidth="1"/>
    <col min="802" max="802" width="20.44140625" style="10" customWidth="1"/>
    <col min="803" max="803" width="15.6640625" style="10" customWidth="1"/>
    <col min="804" max="804" width="20.6640625" style="10" customWidth="1"/>
    <col min="805" max="805" width="27.44140625" style="10" customWidth="1"/>
    <col min="806" max="1045" width="8.88671875" style="10"/>
    <col min="1046" max="1046" width="6.6640625" style="10" customWidth="1"/>
    <col min="1047" max="1047" width="59" style="10" customWidth="1"/>
    <col min="1048" max="1050" width="20.6640625" style="10" customWidth="1"/>
    <col min="1051" max="1051" width="20" style="10" customWidth="1"/>
    <col min="1052" max="1056" width="15.6640625" style="10" customWidth="1"/>
    <col min="1057" max="1057" width="20.6640625" style="10" customWidth="1"/>
    <col min="1058" max="1058" width="20.44140625" style="10" customWidth="1"/>
    <col min="1059" max="1059" width="15.6640625" style="10" customWidth="1"/>
    <col min="1060" max="1060" width="20.6640625" style="10" customWidth="1"/>
    <col min="1061" max="1061" width="27.44140625" style="10" customWidth="1"/>
    <col min="1062" max="1301" width="8.88671875" style="10"/>
    <col min="1302" max="1302" width="6.6640625" style="10" customWidth="1"/>
    <col min="1303" max="1303" width="59" style="10" customWidth="1"/>
    <col min="1304" max="1306" width="20.6640625" style="10" customWidth="1"/>
    <col min="1307" max="1307" width="20" style="10" customWidth="1"/>
    <col min="1308" max="1312" width="15.6640625" style="10" customWidth="1"/>
    <col min="1313" max="1313" width="20.6640625" style="10" customWidth="1"/>
    <col min="1314" max="1314" width="20.44140625" style="10" customWidth="1"/>
    <col min="1315" max="1315" width="15.6640625" style="10" customWidth="1"/>
    <col min="1316" max="1316" width="20.6640625" style="10" customWidth="1"/>
    <col min="1317" max="1317" width="27.44140625" style="10" customWidth="1"/>
    <col min="1318" max="1557" width="8.88671875" style="10"/>
    <col min="1558" max="1558" width="6.6640625" style="10" customWidth="1"/>
    <col min="1559" max="1559" width="59" style="10" customWidth="1"/>
    <col min="1560" max="1562" width="20.6640625" style="10" customWidth="1"/>
    <col min="1563" max="1563" width="20" style="10" customWidth="1"/>
    <col min="1564" max="1568" width="15.6640625" style="10" customWidth="1"/>
    <col min="1569" max="1569" width="20.6640625" style="10" customWidth="1"/>
    <col min="1570" max="1570" width="20.44140625" style="10" customWidth="1"/>
    <col min="1571" max="1571" width="15.6640625" style="10" customWidth="1"/>
    <col min="1572" max="1572" width="20.6640625" style="10" customWidth="1"/>
    <col min="1573" max="1573" width="27.44140625" style="10" customWidth="1"/>
    <col min="1574" max="1813" width="8.88671875" style="10"/>
    <col min="1814" max="1814" width="6.6640625" style="10" customWidth="1"/>
    <col min="1815" max="1815" width="59" style="10" customWidth="1"/>
    <col min="1816" max="1818" width="20.6640625" style="10" customWidth="1"/>
    <col min="1819" max="1819" width="20" style="10" customWidth="1"/>
    <col min="1820" max="1824" width="15.6640625" style="10" customWidth="1"/>
    <col min="1825" max="1825" width="20.6640625" style="10" customWidth="1"/>
    <col min="1826" max="1826" width="20.44140625" style="10" customWidth="1"/>
    <col min="1827" max="1827" width="15.6640625" style="10" customWidth="1"/>
    <col min="1828" max="1828" width="20.6640625" style="10" customWidth="1"/>
    <col min="1829" max="1829" width="27.44140625" style="10" customWidth="1"/>
    <col min="1830" max="2069" width="8.88671875" style="10"/>
    <col min="2070" max="2070" width="6.6640625" style="10" customWidth="1"/>
    <col min="2071" max="2071" width="59" style="10" customWidth="1"/>
    <col min="2072" max="2074" width="20.6640625" style="10" customWidth="1"/>
    <col min="2075" max="2075" width="20" style="10" customWidth="1"/>
    <col min="2076" max="2080" width="15.6640625" style="10" customWidth="1"/>
    <col min="2081" max="2081" width="20.6640625" style="10" customWidth="1"/>
    <col min="2082" max="2082" width="20.44140625" style="10" customWidth="1"/>
    <col min="2083" max="2083" width="15.6640625" style="10" customWidth="1"/>
    <col min="2084" max="2084" width="20.6640625" style="10" customWidth="1"/>
    <col min="2085" max="2085" width="27.44140625" style="10" customWidth="1"/>
    <col min="2086" max="2325" width="8.88671875" style="10"/>
    <col min="2326" max="2326" width="6.6640625" style="10" customWidth="1"/>
    <col min="2327" max="2327" width="59" style="10" customWidth="1"/>
    <col min="2328" max="2330" width="20.6640625" style="10" customWidth="1"/>
    <col min="2331" max="2331" width="20" style="10" customWidth="1"/>
    <col min="2332" max="2336" width="15.6640625" style="10" customWidth="1"/>
    <col min="2337" max="2337" width="20.6640625" style="10" customWidth="1"/>
    <col min="2338" max="2338" width="20.44140625" style="10" customWidth="1"/>
    <col min="2339" max="2339" width="15.6640625" style="10" customWidth="1"/>
    <col min="2340" max="2340" width="20.6640625" style="10" customWidth="1"/>
    <col min="2341" max="2341" width="27.44140625" style="10" customWidth="1"/>
    <col min="2342" max="2581" width="8.88671875" style="10"/>
    <col min="2582" max="2582" width="6.6640625" style="10" customWidth="1"/>
    <col min="2583" max="2583" width="59" style="10" customWidth="1"/>
    <col min="2584" max="2586" width="20.6640625" style="10" customWidth="1"/>
    <col min="2587" max="2587" width="20" style="10" customWidth="1"/>
    <col min="2588" max="2592" width="15.6640625" style="10" customWidth="1"/>
    <col min="2593" max="2593" width="20.6640625" style="10" customWidth="1"/>
    <col min="2594" max="2594" width="20.44140625" style="10" customWidth="1"/>
    <col min="2595" max="2595" width="15.6640625" style="10" customWidth="1"/>
    <col min="2596" max="2596" width="20.6640625" style="10" customWidth="1"/>
    <col min="2597" max="2597" width="27.44140625" style="10" customWidth="1"/>
    <col min="2598" max="2837" width="8.88671875" style="10"/>
    <col min="2838" max="2838" width="6.6640625" style="10" customWidth="1"/>
    <col min="2839" max="2839" width="59" style="10" customWidth="1"/>
    <col min="2840" max="2842" width="20.6640625" style="10" customWidth="1"/>
    <col min="2843" max="2843" width="20" style="10" customWidth="1"/>
    <col min="2844" max="2848" width="15.6640625" style="10" customWidth="1"/>
    <col min="2849" max="2849" width="20.6640625" style="10" customWidth="1"/>
    <col min="2850" max="2850" width="20.44140625" style="10" customWidth="1"/>
    <col min="2851" max="2851" width="15.6640625" style="10" customWidth="1"/>
    <col min="2852" max="2852" width="20.6640625" style="10" customWidth="1"/>
    <col min="2853" max="2853" width="27.44140625" style="10" customWidth="1"/>
    <col min="2854" max="3093" width="8.88671875" style="10"/>
    <col min="3094" max="3094" width="6.6640625" style="10" customWidth="1"/>
    <col min="3095" max="3095" width="59" style="10" customWidth="1"/>
    <col min="3096" max="3098" width="20.6640625" style="10" customWidth="1"/>
    <col min="3099" max="3099" width="20" style="10" customWidth="1"/>
    <col min="3100" max="3104" width="15.6640625" style="10" customWidth="1"/>
    <col min="3105" max="3105" width="20.6640625" style="10" customWidth="1"/>
    <col min="3106" max="3106" width="20.44140625" style="10" customWidth="1"/>
    <col min="3107" max="3107" width="15.6640625" style="10" customWidth="1"/>
    <col min="3108" max="3108" width="20.6640625" style="10" customWidth="1"/>
    <col min="3109" max="3109" width="27.44140625" style="10" customWidth="1"/>
    <col min="3110" max="3349" width="8.88671875" style="10"/>
    <col min="3350" max="3350" width="6.6640625" style="10" customWidth="1"/>
    <col min="3351" max="3351" width="59" style="10" customWidth="1"/>
    <col min="3352" max="3354" width="20.6640625" style="10" customWidth="1"/>
    <col min="3355" max="3355" width="20" style="10" customWidth="1"/>
    <col min="3356" max="3360" width="15.6640625" style="10" customWidth="1"/>
    <col min="3361" max="3361" width="20.6640625" style="10" customWidth="1"/>
    <col min="3362" max="3362" width="20.44140625" style="10" customWidth="1"/>
    <col min="3363" max="3363" width="15.6640625" style="10" customWidth="1"/>
    <col min="3364" max="3364" width="20.6640625" style="10" customWidth="1"/>
    <col min="3365" max="3365" width="27.44140625" style="10" customWidth="1"/>
    <col min="3366" max="3605" width="8.88671875" style="10"/>
    <col min="3606" max="3606" width="6.6640625" style="10" customWidth="1"/>
    <col min="3607" max="3607" width="59" style="10" customWidth="1"/>
    <col min="3608" max="3610" width="20.6640625" style="10" customWidth="1"/>
    <col min="3611" max="3611" width="20" style="10" customWidth="1"/>
    <col min="3612" max="3616" width="15.6640625" style="10" customWidth="1"/>
    <col min="3617" max="3617" width="20.6640625" style="10" customWidth="1"/>
    <col min="3618" max="3618" width="20.44140625" style="10" customWidth="1"/>
    <col min="3619" max="3619" width="15.6640625" style="10" customWidth="1"/>
    <col min="3620" max="3620" width="20.6640625" style="10" customWidth="1"/>
    <col min="3621" max="3621" width="27.44140625" style="10" customWidth="1"/>
    <col min="3622" max="3861" width="8.88671875" style="10"/>
    <col min="3862" max="3862" width="6.6640625" style="10" customWidth="1"/>
    <col min="3863" max="3863" width="59" style="10" customWidth="1"/>
    <col min="3864" max="3866" width="20.6640625" style="10" customWidth="1"/>
    <col min="3867" max="3867" width="20" style="10" customWidth="1"/>
    <col min="3868" max="3872" width="15.6640625" style="10" customWidth="1"/>
    <col min="3873" max="3873" width="20.6640625" style="10" customWidth="1"/>
    <col min="3874" max="3874" width="20.44140625" style="10" customWidth="1"/>
    <col min="3875" max="3875" width="15.6640625" style="10" customWidth="1"/>
    <col min="3876" max="3876" width="20.6640625" style="10" customWidth="1"/>
    <col min="3877" max="3877" width="27.44140625" style="10" customWidth="1"/>
    <col min="3878" max="4117" width="8.88671875" style="10"/>
    <col min="4118" max="4118" width="6.6640625" style="10" customWidth="1"/>
    <col min="4119" max="4119" width="59" style="10" customWidth="1"/>
    <col min="4120" max="4122" width="20.6640625" style="10" customWidth="1"/>
    <col min="4123" max="4123" width="20" style="10" customWidth="1"/>
    <col min="4124" max="4128" width="15.6640625" style="10" customWidth="1"/>
    <col min="4129" max="4129" width="20.6640625" style="10" customWidth="1"/>
    <col min="4130" max="4130" width="20.44140625" style="10" customWidth="1"/>
    <col min="4131" max="4131" width="15.6640625" style="10" customWidth="1"/>
    <col min="4132" max="4132" width="20.6640625" style="10" customWidth="1"/>
    <col min="4133" max="4133" width="27.44140625" style="10" customWidth="1"/>
    <col min="4134" max="4373" width="8.88671875" style="10"/>
    <col min="4374" max="4374" width="6.6640625" style="10" customWidth="1"/>
    <col min="4375" max="4375" width="59" style="10" customWidth="1"/>
    <col min="4376" max="4378" width="20.6640625" style="10" customWidth="1"/>
    <col min="4379" max="4379" width="20" style="10" customWidth="1"/>
    <col min="4380" max="4384" width="15.6640625" style="10" customWidth="1"/>
    <col min="4385" max="4385" width="20.6640625" style="10" customWidth="1"/>
    <col min="4386" max="4386" width="20.44140625" style="10" customWidth="1"/>
    <col min="4387" max="4387" width="15.6640625" style="10" customWidth="1"/>
    <col min="4388" max="4388" width="20.6640625" style="10" customWidth="1"/>
    <col min="4389" max="4389" width="27.44140625" style="10" customWidth="1"/>
    <col min="4390" max="4629" width="8.88671875" style="10"/>
    <col min="4630" max="4630" width="6.6640625" style="10" customWidth="1"/>
    <col min="4631" max="4631" width="59" style="10" customWidth="1"/>
    <col min="4632" max="4634" width="20.6640625" style="10" customWidth="1"/>
    <col min="4635" max="4635" width="20" style="10" customWidth="1"/>
    <col min="4636" max="4640" width="15.6640625" style="10" customWidth="1"/>
    <col min="4641" max="4641" width="20.6640625" style="10" customWidth="1"/>
    <col min="4642" max="4642" width="20.44140625" style="10" customWidth="1"/>
    <col min="4643" max="4643" width="15.6640625" style="10" customWidth="1"/>
    <col min="4644" max="4644" width="20.6640625" style="10" customWidth="1"/>
    <col min="4645" max="4645" width="27.44140625" style="10" customWidth="1"/>
    <col min="4646" max="4885" width="8.88671875" style="10"/>
    <col min="4886" max="4886" width="6.6640625" style="10" customWidth="1"/>
    <col min="4887" max="4887" width="59" style="10" customWidth="1"/>
    <col min="4888" max="4890" width="20.6640625" style="10" customWidth="1"/>
    <col min="4891" max="4891" width="20" style="10" customWidth="1"/>
    <col min="4892" max="4896" width="15.6640625" style="10" customWidth="1"/>
    <col min="4897" max="4897" width="20.6640625" style="10" customWidth="1"/>
    <col min="4898" max="4898" width="20.44140625" style="10" customWidth="1"/>
    <col min="4899" max="4899" width="15.6640625" style="10" customWidth="1"/>
    <col min="4900" max="4900" width="20.6640625" style="10" customWidth="1"/>
    <col min="4901" max="4901" width="27.44140625" style="10" customWidth="1"/>
    <col min="4902" max="5141" width="8.88671875" style="10"/>
    <col min="5142" max="5142" width="6.6640625" style="10" customWidth="1"/>
    <col min="5143" max="5143" width="59" style="10" customWidth="1"/>
    <col min="5144" max="5146" width="20.6640625" style="10" customWidth="1"/>
    <col min="5147" max="5147" width="20" style="10" customWidth="1"/>
    <col min="5148" max="5152" width="15.6640625" style="10" customWidth="1"/>
    <col min="5153" max="5153" width="20.6640625" style="10" customWidth="1"/>
    <col min="5154" max="5154" width="20.44140625" style="10" customWidth="1"/>
    <col min="5155" max="5155" width="15.6640625" style="10" customWidth="1"/>
    <col min="5156" max="5156" width="20.6640625" style="10" customWidth="1"/>
    <col min="5157" max="5157" width="27.44140625" style="10" customWidth="1"/>
    <col min="5158" max="5397" width="8.88671875" style="10"/>
    <col min="5398" max="5398" width="6.6640625" style="10" customWidth="1"/>
    <col min="5399" max="5399" width="59" style="10" customWidth="1"/>
    <col min="5400" max="5402" width="20.6640625" style="10" customWidth="1"/>
    <col min="5403" max="5403" width="20" style="10" customWidth="1"/>
    <col min="5404" max="5408" width="15.6640625" style="10" customWidth="1"/>
    <col min="5409" max="5409" width="20.6640625" style="10" customWidth="1"/>
    <col min="5410" max="5410" width="20.44140625" style="10" customWidth="1"/>
    <col min="5411" max="5411" width="15.6640625" style="10" customWidth="1"/>
    <col min="5412" max="5412" width="20.6640625" style="10" customWidth="1"/>
    <col min="5413" max="5413" width="27.44140625" style="10" customWidth="1"/>
    <col min="5414" max="5653" width="8.88671875" style="10"/>
    <col min="5654" max="5654" width="6.6640625" style="10" customWidth="1"/>
    <col min="5655" max="5655" width="59" style="10" customWidth="1"/>
    <col min="5656" max="5658" width="20.6640625" style="10" customWidth="1"/>
    <col min="5659" max="5659" width="20" style="10" customWidth="1"/>
    <col min="5660" max="5664" width="15.6640625" style="10" customWidth="1"/>
    <col min="5665" max="5665" width="20.6640625" style="10" customWidth="1"/>
    <col min="5666" max="5666" width="20.44140625" style="10" customWidth="1"/>
    <col min="5667" max="5667" width="15.6640625" style="10" customWidth="1"/>
    <col min="5668" max="5668" width="20.6640625" style="10" customWidth="1"/>
    <col min="5669" max="5669" width="27.44140625" style="10" customWidth="1"/>
    <col min="5670" max="5909" width="8.88671875" style="10"/>
    <col min="5910" max="5910" width="6.6640625" style="10" customWidth="1"/>
    <col min="5911" max="5911" width="59" style="10" customWidth="1"/>
    <col min="5912" max="5914" width="20.6640625" style="10" customWidth="1"/>
    <col min="5915" max="5915" width="20" style="10" customWidth="1"/>
    <col min="5916" max="5920" width="15.6640625" style="10" customWidth="1"/>
    <col min="5921" max="5921" width="20.6640625" style="10" customWidth="1"/>
    <col min="5922" max="5922" width="20.44140625" style="10" customWidth="1"/>
    <col min="5923" max="5923" width="15.6640625" style="10" customWidth="1"/>
    <col min="5924" max="5924" width="20.6640625" style="10" customWidth="1"/>
    <col min="5925" max="5925" width="27.44140625" style="10" customWidth="1"/>
    <col min="5926" max="6165" width="8.88671875" style="10"/>
    <col min="6166" max="6166" width="6.6640625" style="10" customWidth="1"/>
    <col min="6167" max="6167" width="59" style="10" customWidth="1"/>
    <col min="6168" max="6170" width="20.6640625" style="10" customWidth="1"/>
    <col min="6171" max="6171" width="20" style="10" customWidth="1"/>
    <col min="6172" max="6176" width="15.6640625" style="10" customWidth="1"/>
    <col min="6177" max="6177" width="20.6640625" style="10" customWidth="1"/>
    <col min="6178" max="6178" width="20.44140625" style="10" customWidth="1"/>
    <col min="6179" max="6179" width="15.6640625" style="10" customWidth="1"/>
    <col min="6180" max="6180" width="20.6640625" style="10" customWidth="1"/>
    <col min="6181" max="6181" width="27.44140625" style="10" customWidth="1"/>
    <col min="6182" max="6421" width="8.88671875" style="10"/>
    <col min="6422" max="6422" width="6.6640625" style="10" customWidth="1"/>
    <col min="6423" max="6423" width="59" style="10" customWidth="1"/>
    <col min="6424" max="6426" width="20.6640625" style="10" customWidth="1"/>
    <col min="6427" max="6427" width="20" style="10" customWidth="1"/>
    <col min="6428" max="6432" width="15.6640625" style="10" customWidth="1"/>
    <col min="6433" max="6433" width="20.6640625" style="10" customWidth="1"/>
    <col min="6434" max="6434" width="20.44140625" style="10" customWidth="1"/>
    <col min="6435" max="6435" width="15.6640625" style="10" customWidth="1"/>
    <col min="6436" max="6436" width="20.6640625" style="10" customWidth="1"/>
    <col min="6437" max="6437" width="27.44140625" style="10" customWidth="1"/>
    <col min="6438" max="6677" width="8.88671875" style="10"/>
    <col min="6678" max="6678" width="6.6640625" style="10" customWidth="1"/>
    <col min="6679" max="6679" width="59" style="10" customWidth="1"/>
    <col min="6680" max="6682" width="20.6640625" style="10" customWidth="1"/>
    <col min="6683" max="6683" width="20" style="10" customWidth="1"/>
    <col min="6684" max="6688" width="15.6640625" style="10" customWidth="1"/>
    <col min="6689" max="6689" width="20.6640625" style="10" customWidth="1"/>
    <col min="6690" max="6690" width="20.44140625" style="10" customWidth="1"/>
    <col min="6691" max="6691" width="15.6640625" style="10" customWidth="1"/>
    <col min="6692" max="6692" width="20.6640625" style="10" customWidth="1"/>
    <col min="6693" max="6693" width="27.44140625" style="10" customWidth="1"/>
    <col min="6694" max="6933" width="8.88671875" style="10"/>
    <col min="6934" max="6934" width="6.6640625" style="10" customWidth="1"/>
    <col min="6935" max="6935" width="59" style="10" customWidth="1"/>
    <col min="6936" max="6938" width="20.6640625" style="10" customWidth="1"/>
    <col min="6939" max="6939" width="20" style="10" customWidth="1"/>
    <col min="6940" max="6944" width="15.6640625" style="10" customWidth="1"/>
    <col min="6945" max="6945" width="20.6640625" style="10" customWidth="1"/>
    <col min="6946" max="6946" width="20.44140625" style="10" customWidth="1"/>
    <col min="6947" max="6947" width="15.6640625" style="10" customWidth="1"/>
    <col min="6948" max="6948" width="20.6640625" style="10" customWidth="1"/>
    <col min="6949" max="6949" width="27.44140625" style="10" customWidth="1"/>
    <col min="6950" max="7189" width="8.88671875" style="10"/>
    <col min="7190" max="7190" width="6.6640625" style="10" customWidth="1"/>
    <col min="7191" max="7191" width="59" style="10" customWidth="1"/>
    <col min="7192" max="7194" width="20.6640625" style="10" customWidth="1"/>
    <col min="7195" max="7195" width="20" style="10" customWidth="1"/>
    <col min="7196" max="7200" width="15.6640625" style="10" customWidth="1"/>
    <col min="7201" max="7201" width="20.6640625" style="10" customWidth="1"/>
    <col min="7202" max="7202" width="20.44140625" style="10" customWidth="1"/>
    <col min="7203" max="7203" width="15.6640625" style="10" customWidth="1"/>
    <col min="7204" max="7204" width="20.6640625" style="10" customWidth="1"/>
    <col min="7205" max="7205" width="27.44140625" style="10" customWidth="1"/>
    <col min="7206" max="7445" width="8.88671875" style="10"/>
    <col min="7446" max="7446" width="6.6640625" style="10" customWidth="1"/>
    <col min="7447" max="7447" width="59" style="10" customWidth="1"/>
    <col min="7448" max="7450" width="20.6640625" style="10" customWidth="1"/>
    <col min="7451" max="7451" width="20" style="10" customWidth="1"/>
    <col min="7452" max="7456" width="15.6640625" style="10" customWidth="1"/>
    <col min="7457" max="7457" width="20.6640625" style="10" customWidth="1"/>
    <col min="7458" max="7458" width="20.44140625" style="10" customWidth="1"/>
    <col min="7459" max="7459" width="15.6640625" style="10" customWidth="1"/>
    <col min="7460" max="7460" width="20.6640625" style="10" customWidth="1"/>
    <col min="7461" max="7461" width="27.44140625" style="10" customWidth="1"/>
    <col min="7462" max="7701" width="8.88671875" style="10"/>
    <col min="7702" max="7702" width="6.6640625" style="10" customWidth="1"/>
    <col min="7703" max="7703" width="59" style="10" customWidth="1"/>
    <col min="7704" max="7706" width="20.6640625" style="10" customWidth="1"/>
    <col min="7707" max="7707" width="20" style="10" customWidth="1"/>
    <col min="7708" max="7712" width="15.6640625" style="10" customWidth="1"/>
    <col min="7713" max="7713" width="20.6640625" style="10" customWidth="1"/>
    <col min="7714" max="7714" width="20.44140625" style="10" customWidth="1"/>
    <col min="7715" max="7715" width="15.6640625" style="10" customWidth="1"/>
    <col min="7716" max="7716" width="20.6640625" style="10" customWidth="1"/>
    <col min="7717" max="7717" width="27.44140625" style="10" customWidth="1"/>
    <col min="7718" max="7957" width="8.88671875" style="10"/>
    <col min="7958" max="7958" width="6.6640625" style="10" customWidth="1"/>
    <col min="7959" max="7959" width="59" style="10" customWidth="1"/>
    <col min="7960" max="7962" width="20.6640625" style="10" customWidth="1"/>
    <col min="7963" max="7963" width="20" style="10" customWidth="1"/>
    <col min="7964" max="7968" width="15.6640625" style="10" customWidth="1"/>
    <col min="7969" max="7969" width="20.6640625" style="10" customWidth="1"/>
    <col min="7970" max="7970" width="20.44140625" style="10" customWidth="1"/>
    <col min="7971" max="7971" width="15.6640625" style="10" customWidth="1"/>
    <col min="7972" max="7972" width="20.6640625" style="10" customWidth="1"/>
    <col min="7973" max="7973" width="27.44140625" style="10" customWidth="1"/>
    <col min="7974" max="8213" width="8.88671875" style="10"/>
    <col min="8214" max="8214" width="6.6640625" style="10" customWidth="1"/>
    <col min="8215" max="8215" width="59" style="10" customWidth="1"/>
    <col min="8216" max="8218" width="20.6640625" style="10" customWidth="1"/>
    <col min="8219" max="8219" width="20" style="10" customWidth="1"/>
    <col min="8220" max="8224" width="15.6640625" style="10" customWidth="1"/>
    <col min="8225" max="8225" width="20.6640625" style="10" customWidth="1"/>
    <col min="8226" max="8226" width="20.44140625" style="10" customWidth="1"/>
    <col min="8227" max="8227" width="15.6640625" style="10" customWidth="1"/>
    <col min="8228" max="8228" width="20.6640625" style="10" customWidth="1"/>
    <col min="8229" max="8229" width="27.44140625" style="10" customWidth="1"/>
    <col min="8230" max="8469" width="8.88671875" style="10"/>
    <col min="8470" max="8470" width="6.6640625" style="10" customWidth="1"/>
    <col min="8471" max="8471" width="59" style="10" customWidth="1"/>
    <col min="8472" max="8474" width="20.6640625" style="10" customWidth="1"/>
    <col min="8475" max="8475" width="20" style="10" customWidth="1"/>
    <col min="8476" max="8480" width="15.6640625" style="10" customWidth="1"/>
    <col min="8481" max="8481" width="20.6640625" style="10" customWidth="1"/>
    <col min="8482" max="8482" width="20.44140625" style="10" customWidth="1"/>
    <col min="8483" max="8483" width="15.6640625" style="10" customWidth="1"/>
    <col min="8484" max="8484" width="20.6640625" style="10" customWidth="1"/>
    <col min="8485" max="8485" width="27.44140625" style="10" customWidth="1"/>
    <col min="8486" max="8725" width="8.88671875" style="10"/>
    <col min="8726" max="8726" width="6.6640625" style="10" customWidth="1"/>
    <col min="8727" max="8727" width="59" style="10" customWidth="1"/>
    <col min="8728" max="8730" width="20.6640625" style="10" customWidth="1"/>
    <col min="8731" max="8731" width="20" style="10" customWidth="1"/>
    <col min="8732" max="8736" width="15.6640625" style="10" customWidth="1"/>
    <col min="8737" max="8737" width="20.6640625" style="10" customWidth="1"/>
    <col min="8738" max="8738" width="20.44140625" style="10" customWidth="1"/>
    <col min="8739" max="8739" width="15.6640625" style="10" customWidth="1"/>
    <col min="8740" max="8740" width="20.6640625" style="10" customWidth="1"/>
    <col min="8741" max="8741" width="27.44140625" style="10" customWidth="1"/>
    <col min="8742" max="8981" width="8.88671875" style="10"/>
    <col min="8982" max="8982" width="6.6640625" style="10" customWidth="1"/>
    <col min="8983" max="8983" width="59" style="10" customWidth="1"/>
    <col min="8984" max="8986" width="20.6640625" style="10" customWidth="1"/>
    <col min="8987" max="8987" width="20" style="10" customWidth="1"/>
    <col min="8988" max="8992" width="15.6640625" style="10" customWidth="1"/>
    <col min="8993" max="8993" width="20.6640625" style="10" customWidth="1"/>
    <col min="8994" max="8994" width="20.44140625" style="10" customWidth="1"/>
    <col min="8995" max="8995" width="15.6640625" style="10" customWidth="1"/>
    <col min="8996" max="8996" width="20.6640625" style="10" customWidth="1"/>
    <col min="8997" max="8997" width="27.44140625" style="10" customWidth="1"/>
    <col min="8998" max="9237" width="8.88671875" style="10"/>
    <col min="9238" max="9238" width="6.6640625" style="10" customWidth="1"/>
    <col min="9239" max="9239" width="59" style="10" customWidth="1"/>
    <col min="9240" max="9242" width="20.6640625" style="10" customWidth="1"/>
    <col min="9243" max="9243" width="20" style="10" customWidth="1"/>
    <col min="9244" max="9248" width="15.6640625" style="10" customWidth="1"/>
    <col min="9249" max="9249" width="20.6640625" style="10" customWidth="1"/>
    <col min="9250" max="9250" width="20.44140625" style="10" customWidth="1"/>
    <col min="9251" max="9251" width="15.6640625" style="10" customWidth="1"/>
    <col min="9252" max="9252" width="20.6640625" style="10" customWidth="1"/>
    <col min="9253" max="9253" width="27.44140625" style="10" customWidth="1"/>
    <col min="9254" max="9493" width="8.88671875" style="10"/>
    <col min="9494" max="9494" width="6.6640625" style="10" customWidth="1"/>
    <col min="9495" max="9495" width="59" style="10" customWidth="1"/>
    <col min="9496" max="9498" width="20.6640625" style="10" customWidth="1"/>
    <col min="9499" max="9499" width="20" style="10" customWidth="1"/>
    <col min="9500" max="9504" width="15.6640625" style="10" customWidth="1"/>
    <col min="9505" max="9505" width="20.6640625" style="10" customWidth="1"/>
    <col min="9506" max="9506" width="20.44140625" style="10" customWidth="1"/>
    <col min="9507" max="9507" width="15.6640625" style="10" customWidth="1"/>
    <col min="9508" max="9508" width="20.6640625" style="10" customWidth="1"/>
    <col min="9509" max="9509" width="27.44140625" style="10" customWidth="1"/>
    <col min="9510" max="9749" width="8.88671875" style="10"/>
    <col min="9750" max="9750" width="6.6640625" style="10" customWidth="1"/>
    <col min="9751" max="9751" width="59" style="10" customWidth="1"/>
    <col min="9752" max="9754" width="20.6640625" style="10" customWidth="1"/>
    <col min="9755" max="9755" width="20" style="10" customWidth="1"/>
    <col min="9756" max="9760" width="15.6640625" style="10" customWidth="1"/>
    <col min="9761" max="9761" width="20.6640625" style="10" customWidth="1"/>
    <col min="9762" max="9762" width="20.44140625" style="10" customWidth="1"/>
    <col min="9763" max="9763" width="15.6640625" style="10" customWidth="1"/>
    <col min="9764" max="9764" width="20.6640625" style="10" customWidth="1"/>
    <col min="9765" max="9765" width="27.44140625" style="10" customWidth="1"/>
    <col min="9766" max="10005" width="8.88671875" style="10"/>
    <col min="10006" max="10006" width="6.6640625" style="10" customWidth="1"/>
    <col min="10007" max="10007" width="59" style="10" customWidth="1"/>
    <col min="10008" max="10010" width="20.6640625" style="10" customWidth="1"/>
    <col min="10011" max="10011" width="20" style="10" customWidth="1"/>
    <col min="10012" max="10016" width="15.6640625" style="10" customWidth="1"/>
    <col min="10017" max="10017" width="20.6640625" style="10" customWidth="1"/>
    <col min="10018" max="10018" width="20.44140625" style="10" customWidth="1"/>
    <col min="10019" max="10019" width="15.6640625" style="10" customWidth="1"/>
    <col min="10020" max="10020" width="20.6640625" style="10" customWidth="1"/>
    <col min="10021" max="10021" width="27.44140625" style="10" customWidth="1"/>
    <col min="10022" max="10261" width="8.88671875" style="10"/>
    <col min="10262" max="10262" width="6.6640625" style="10" customWidth="1"/>
    <col min="10263" max="10263" width="59" style="10" customWidth="1"/>
    <col min="10264" max="10266" width="20.6640625" style="10" customWidth="1"/>
    <col min="10267" max="10267" width="20" style="10" customWidth="1"/>
    <col min="10268" max="10272" width="15.6640625" style="10" customWidth="1"/>
    <col min="10273" max="10273" width="20.6640625" style="10" customWidth="1"/>
    <col min="10274" max="10274" width="20.44140625" style="10" customWidth="1"/>
    <col min="10275" max="10275" width="15.6640625" style="10" customWidth="1"/>
    <col min="10276" max="10276" width="20.6640625" style="10" customWidth="1"/>
    <col min="10277" max="10277" width="27.44140625" style="10" customWidth="1"/>
    <col min="10278" max="10517" width="8.88671875" style="10"/>
    <col min="10518" max="10518" width="6.6640625" style="10" customWidth="1"/>
    <col min="10519" max="10519" width="59" style="10" customWidth="1"/>
    <col min="10520" max="10522" width="20.6640625" style="10" customWidth="1"/>
    <col min="10523" max="10523" width="20" style="10" customWidth="1"/>
    <col min="10524" max="10528" width="15.6640625" style="10" customWidth="1"/>
    <col min="10529" max="10529" width="20.6640625" style="10" customWidth="1"/>
    <col min="10530" max="10530" width="20.44140625" style="10" customWidth="1"/>
    <col min="10531" max="10531" width="15.6640625" style="10" customWidth="1"/>
    <col min="10532" max="10532" width="20.6640625" style="10" customWidth="1"/>
    <col min="10533" max="10533" width="27.44140625" style="10" customWidth="1"/>
    <col min="10534" max="10773" width="8.88671875" style="10"/>
    <col min="10774" max="10774" width="6.6640625" style="10" customWidth="1"/>
    <col min="10775" max="10775" width="59" style="10" customWidth="1"/>
    <col min="10776" max="10778" width="20.6640625" style="10" customWidth="1"/>
    <col min="10779" max="10779" width="20" style="10" customWidth="1"/>
    <col min="10780" max="10784" width="15.6640625" style="10" customWidth="1"/>
    <col min="10785" max="10785" width="20.6640625" style="10" customWidth="1"/>
    <col min="10786" max="10786" width="20.44140625" style="10" customWidth="1"/>
    <col min="10787" max="10787" width="15.6640625" style="10" customWidth="1"/>
    <col min="10788" max="10788" width="20.6640625" style="10" customWidth="1"/>
    <col min="10789" max="10789" width="27.44140625" style="10" customWidth="1"/>
    <col min="10790" max="11029" width="8.88671875" style="10"/>
    <col min="11030" max="11030" width="6.6640625" style="10" customWidth="1"/>
    <col min="11031" max="11031" width="59" style="10" customWidth="1"/>
    <col min="11032" max="11034" width="20.6640625" style="10" customWidth="1"/>
    <col min="11035" max="11035" width="20" style="10" customWidth="1"/>
    <col min="11036" max="11040" width="15.6640625" style="10" customWidth="1"/>
    <col min="11041" max="11041" width="20.6640625" style="10" customWidth="1"/>
    <col min="11042" max="11042" width="20.44140625" style="10" customWidth="1"/>
    <col min="11043" max="11043" width="15.6640625" style="10" customWidth="1"/>
    <col min="11044" max="11044" width="20.6640625" style="10" customWidth="1"/>
    <col min="11045" max="11045" width="27.44140625" style="10" customWidth="1"/>
    <col min="11046" max="11285" width="8.88671875" style="10"/>
    <col min="11286" max="11286" width="6.6640625" style="10" customWidth="1"/>
    <col min="11287" max="11287" width="59" style="10" customWidth="1"/>
    <col min="11288" max="11290" width="20.6640625" style="10" customWidth="1"/>
    <col min="11291" max="11291" width="20" style="10" customWidth="1"/>
    <col min="11292" max="11296" width="15.6640625" style="10" customWidth="1"/>
    <col min="11297" max="11297" width="20.6640625" style="10" customWidth="1"/>
    <col min="11298" max="11298" width="20.44140625" style="10" customWidth="1"/>
    <col min="11299" max="11299" width="15.6640625" style="10" customWidth="1"/>
    <col min="11300" max="11300" width="20.6640625" style="10" customWidth="1"/>
    <col min="11301" max="11301" width="27.44140625" style="10" customWidth="1"/>
    <col min="11302" max="11541" width="8.88671875" style="10"/>
    <col min="11542" max="11542" width="6.6640625" style="10" customWidth="1"/>
    <col min="11543" max="11543" width="59" style="10" customWidth="1"/>
    <col min="11544" max="11546" width="20.6640625" style="10" customWidth="1"/>
    <col min="11547" max="11547" width="20" style="10" customWidth="1"/>
    <col min="11548" max="11552" width="15.6640625" style="10" customWidth="1"/>
    <col min="11553" max="11553" width="20.6640625" style="10" customWidth="1"/>
    <col min="11554" max="11554" width="20.44140625" style="10" customWidth="1"/>
    <col min="11555" max="11555" width="15.6640625" style="10" customWidth="1"/>
    <col min="11556" max="11556" width="20.6640625" style="10" customWidth="1"/>
    <col min="11557" max="11557" width="27.44140625" style="10" customWidth="1"/>
    <col min="11558" max="11797" width="8.88671875" style="10"/>
    <col min="11798" max="11798" width="6.6640625" style="10" customWidth="1"/>
    <col min="11799" max="11799" width="59" style="10" customWidth="1"/>
    <col min="11800" max="11802" width="20.6640625" style="10" customWidth="1"/>
    <col min="11803" max="11803" width="20" style="10" customWidth="1"/>
    <col min="11804" max="11808" width="15.6640625" style="10" customWidth="1"/>
    <col min="11809" max="11809" width="20.6640625" style="10" customWidth="1"/>
    <col min="11810" max="11810" width="20.44140625" style="10" customWidth="1"/>
    <col min="11811" max="11811" width="15.6640625" style="10" customWidth="1"/>
    <col min="11812" max="11812" width="20.6640625" style="10" customWidth="1"/>
    <col min="11813" max="11813" width="27.44140625" style="10" customWidth="1"/>
    <col min="11814" max="12053" width="8.88671875" style="10"/>
    <col min="12054" max="12054" width="6.6640625" style="10" customWidth="1"/>
    <col min="12055" max="12055" width="59" style="10" customWidth="1"/>
    <col min="12056" max="12058" width="20.6640625" style="10" customWidth="1"/>
    <col min="12059" max="12059" width="20" style="10" customWidth="1"/>
    <col min="12060" max="12064" width="15.6640625" style="10" customWidth="1"/>
    <col min="12065" max="12065" width="20.6640625" style="10" customWidth="1"/>
    <col min="12066" max="12066" width="20.44140625" style="10" customWidth="1"/>
    <col min="12067" max="12067" width="15.6640625" style="10" customWidth="1"/>
    <col min="12068" max="12068" width="20.6640625" style="10" customWidth="1"/>
    <col min="12069" max="12069" width="27.44140625" style="10" customWidth="1"/>
    <col min="12070" max="12309" width="8.88671875" style="10"/>
    <col min="12310" max="12310" width="6.6640625" style="10" customWidth="1"/>
    <col min="12311" max="12311" width="59" style="10" customWidth="1"/>
    <col min="12312" max="12314" width="20.6640625" style="10" customWidth="1"/>
    <col min="12315" max="12315" width="20" style="10" customWidth="1"/>
    <col min="12316" max="12320" width="15.6640625" style="10" customWidth="1"/>
    <col min="12321" max="12321" width="20.6640625" style="10" customWidth="1"/>
    <col min="12322" max="12322" width="20.44140625" style="10" customWidth="1"/>
    <col min="12323" max="12323" width="15.6640625" style="10" customWidth="1"/>
    <col min="12324" max="12324" width="20.6640625" style="10" customWidth="1"/>
    <col min="12325" max="12325" width="27.44140625" style="10" customWidth="1"/>
    <col min="12326" max="12565" width="8.88671875" style="10"/>
    <col min="12566" max="12566" width="6.6640625" style="10" customWidth="1"/>
    <col min="12567" max="12567" width="59" style="10" customWidth="1"/>
    <col min="12568" max="12570" width="20.6640625" style="10" customWidth="1"/>
    <col min="12571" max="12571" width="20" style="10" customWidth="1"/>
    <col min="12572" max="12576" width="15.6640625" style="10" customWidth="1"/>
    <col min="12577" max="12577" width="20.6640625" style="10" customWidth="1"/>
    <col min="12578" max="12578" width="20.44140625" style="10" customWidth="1"/>
    <col min="12579" max="12579" width="15.6640625" style="10" customWidth="1"/>
    <col min="12580" max="12580" width="20.6640625" style="10" customWidth="1"/>
    <col min="12581" max="12581" width="27.44140625" style="10" customWidth="1"/>
    <col min="12582" max="12821" width="8.88671875" style="10"/>
    <col min="12822" max="12822" width="6.6640625" style="10" customWidth="1"/>
    <col min="12823" max="12823" width="59" style="10" customWidth="1"/>
    <col min="12824" max="12826" width="20.6640625" style="10" customWidth="1"/>
    <col min="12827" max="12827" width="20" style="10" customWidth="1"/>
    <col min="12828" max="12832" width="15.6640625" style="10" customWidth="1"/>
    <col min="12833" max="12833" width="20.6640625" style="10" customWidth="1"/>
    <col min="12834" max="12834" width="20.44140625" style="10" customWidth="1"/>
    <col min="12835" max="12835" width="15.6640625" style="10" customWidth="1"/>
    <col min="12836" max="12836" width="20.6640625" style="10" customWidth="1"/>
    <col min="12837" max="12837" width="27.44140625" style="10" customWidth="1"/>
    <col min="12838" max="13077" width="8.88671875" style="10"/>
    <col min="13078" max="13078" width="6.6640625" style="10" customWidth="1"/>
    <col min="13079" max="13079" width="59" style="10" customWidth="1"/>
    <col min="13080" max="13082" width="20.6640625" style="10" customWidth="1"/>
    <col min="13083" max="13083" width="20" style="10" customWidth="1"/>
    <col min="13084" max="13088" width="15.6640625" style="10" customWidth="1"/>
    <col min="13089" max="13089" width="20.6640625" style="10" customWidth="1"/>
    <col min="13090" max="13090" width="20.44140625" style="10" customWidth="1"/>
    <col min="13091" max="13091" width="15.6640625" style="10" customWidth="1"/>
    <col min="13092" max="13092" width="20.6640625" style="10" customWidth="1"/>
    <col min="13093" max="13093" width="27.44140625" style="10" customWidth="1"/>
    <col min="13094" max="13333" width="8.88671875" style="10"/>
    <col min="13334" max="13334" width="6.6640625" style="10" customWidth="1"/>
    <col min="13335" max="13335" width="59" style="10" customWidth="1"/>
    <col min="13336" max="13338" width="20.6640625" style="10" customWidth="1"/>
    <col min="13339" max="13339" width="20" style="10" customWidth="1"/>
    <col min="13340" max="13344" width="15.6640625" style="10" customWidth="1"/>
    <col min="13345" max="13345" width="20.6640625" style="10" customWidth="1"/>
    <col min="13346" max="13346" width="20.44140625" style="10" customWidth="1"/>
    <col min="13347" max="13347" width="15.6640625" style="10" customWidth="1"/>
    <col min="13348" max="13348" width="20.6640625" style="10" customWidth="1"/>
    <col min="13349" max="13349" width="27.44140625" style="10" customWidth="1"/>
    <col min="13350" max="13589" width="8.88671875" style="10"/>
    <col min="13590" max="13590" width="6.6640625" style="10" customWidth="1"/>
    <col min="13591" max="13591" width="59" style="10" customWidth="1"/>
    <col min="13592" max="13594" width="20.6640625" style="10" customWidth="1"/>
    <col min="13595" max="13595" width="20" style="10" customWidth="1"/>
    <col min="13596" max="13600" width="15.6640625" style="10" customWidth="1"/>
    <col min="13601" max="13601" width="20.6640625" style="10" customWidth="1"/>
    <col min="13602" max="13602" width="20.44140625" style="10" customWidth="1"/>
    <col min="13603" max="13603" width="15.6640625" style="10" customWidth="1"/>
    <col min="13604" max="13604" width="20.6640625" style="10" customWidth="1"/>
    <col min="13605" max="13605" width="27.44140625" style="10" customWidth="1"/>
    <col min="13606" max="13845" width="8.88671875" style="10"/>
    <col min="13846" max="13846" width="6.6640625" style="10" customWidth="1"/>
    <col min="13847" max="13847" width="59" style="10" customWidth="1"/>
    <col min="13848" max="13850" width="20.6640625" style="10" customWidth="1"/>
    <col min="13851" max="13851" width="20" style="10" customWidth="1"/>
    <col min="13852" max="13856" width="15.6640625" style="10" customWidth="1"/>
    <col min="13857" max="13857" width="20.6640625" style="10" customWidth="1"/>
    <col min="13858" max="13858" width="20.44140625" style="10" customWidth="1"/>
    <col min="13859" max="13859" width="15.6640625" style="10" customWidth="1"/>
    <col min="13860" max="13860" width="20.6640625" style="10" customWidth="1"/>
    <col min="13861" max="13861" width="27.44140625" style="10" customWidth="1"/>
    <col min="13862" max="14101" width="8.88671875" style="10"/>
    <col min="14102" max="14102" width="6.6640625" style="10" customWidth="1"/>
    <col min="14103" max="14103" width="59" style="10" customWidth="1"/>
    <col min="14104" max="14106" width="20.6640625" style="10" customWidth="1"/>
    <col min="14107" max="14107" width="20" style="10" customWidth="1"/>
    <col min="14108" max="14112" width="15.6640625" style="10" customWidth="1"/>
    <col min="14113" max="14113" width="20.6640625" style="10" customWidth="1"/>
    <col min="14114" max="14114" width="20.44140625" style="10" customWidth="1"/>
    <col min="14115" max="14115" width="15.6640625" style="10" customWidth="1"/>
    <col min="14116" max="14116" width="20.6640625" style="10" customWidth="1"/>
    <col min="14117" max="14117" width="27.44140625" style="10" customWidth="1"/>
    <col min="14118" max="14357" width="8.88671875" style="10"/>
    <col min="14358" max="14358" width="6.6640625" style="10" customWidth="1"/>
    <col min="14359" max="14359" width="59" style="10" customWidth="1"/>
    <col min="14360" max="14362" width="20.6640625" style="10" customWidth="1"/>
    <col min="14363" max="14363" width="20" style="10" customWidth="1"/>
    <col min="14364" max="14368" width="15.6640625" style="10" customWidth="1"/>
    <col min="14369" max="14369" width="20.6640625" style="10" customWidth="1"/>
    <col min="14370" max="14370" width="20.44140625" style="10" customWidth="1"/>
    <col min="14371" max="14371" width="15.6640625" style="10" customWidth="1"/>
    <col min="14372" max="14372" width="20.6640625" style="10" customWidth="1"/>
    <col min="14373" max="14373" width="27.44140625" style="10" customWidth="1"/>
    <col min="14374" max="14613" width="8.88671875" style="10"/>
    <col min="14614" max="14614" width="6.6640625" style="10" customWidth="1"/>
    <col min="14615" max="14615" width="59" style="10" customWidth="1"/>
    <col min="14616" max="14618" width="20.6640625" style="10" customWidth="1"/>
    <col min="14619" max="14619" width="20" style="10" customWidth="1"/>
    <col min="14620" max="14624" width="15.6640625" style="10" customWidth="1"/>
    <col min="14625" max="14625" width="20.6640625" style="10" customWidth="1"/>
    <col min="14626" max="14626" width="20.44140625" style="10" customWidth="1"/>
    <col min="14627" max="14627" width="15.6640625" style="10" customWidth="1"/>
    <col min="14628" max="14628" width="20.6640625" style="10" customWidth="1"/>
    <col min="14629" max="14629" width="27.44140625" style="10" customWidth="1"/>
    <col min="14630" max="14869" width="8.88671875" style="10"/>
    <col min="14870" max="14870" width="6.6640625" style="10" customWidth="1"/>
    <col min="14871" max="14871" width="59" style="10" customWidth="1"/>
    <col min="14872" max="14874" width="20.6640625" style="10" customWidth="1"/>
    <col min="14875" max="14875" width="20" style="10" customWidth="1"/>
    <col min="14876" max="14880" width="15.6640625" style="10" customWidth="1"/>
    <col min="14881" max="14881" width="20.6640625" style="10" customWidth="1"/>
    <col min="14882" max="14882" width="20.44140625" style="10" customWidth="1"/>
    <col min="14883" max="14883" width="15.6640625" style="10" customWidth="1"/>
    <col min="14884" max="14884" width="20.6640625" style="10" customWidth="1"/>
    <col min="14885" max="14885" width="27.44140625" style="10" customWidth="1"/>
    <col min="14886" max="15125" width="8.88671875" style="10"/>
    <col min="15126" max="15126" width="6.6640625" style="10" customWidth="1"/>
    <col min="15127" max="15127" width="59" style="10" customWidth="1"/>
    <col min="15128" max="15130" width="20.6640625" style="10" customWidth="1"/>
    <col min="15131" max="15131" width="20" style="10" customWidth="1"/>
    <col min="15132" max="15136" width="15.6640625" style="10" customWidth="1"/>
    <col min="15137" max="15137" width="20.6640625" style="10" customWidth="1"/>
    <col min="15138" max="15138" width="20.44140625" style="10" customWidth="1"/>
    <col min="15139" max="15139" width="15.6640625" style="10" customWidth="1"/>
    <col min="15140" max="15140" width="20.6640625" style="10" customWidth="1"/>
    <col min="15141" max="15141" width="27.44140625" style="10" customWidth="1"/>
    <col min="15142" max="15381" width="8.88671875" style="10"/>
    <col min="15382" max="15382" width="6.6640625" style="10" customWidth="1"/>
    <col min="15383" max="15383" width="59" style="10" customWidth="1"/>
    <col min="15384" max="15386" width="20.6640625" style="10" customWidth="1"/>
    <col min="15387" max="15387" width="20" style="10" customWidth="1"/>
    <col min="15388" max="15392" width="15.6640625" style="10" customWidth="1"/>
    <col min="15393" max="15393" width="20.6640625" style="10" customWidth="1"/>
    <col min="15394" max="15394" width="20.44140625" style="10" customWidth="1"/>
    <col min="15395" max="15395" width="15.6640625" style="10" customWidth="1"/>
    <col min="15396" max="15396" width="20.6640625" style="10" customWidth="1"/>
    <col min="15397" max="15397" width="27.44140625" style="10" customWidth="1"/>
    <col min="15398" max="15637" width="8.88671875" style="10"/>
    <col min="15638" max="15638" width="6.6640625" style="10" customWidth="1"/>
    <col min="15639" max="15639" width="59" style="10" customWidth="1"/>
    <col min="15640" max="15642" width="20.6640625" style="10" customWidth="1"/>
    <col min="15643" max="15643" width="20" style="10" customWidth="1"/>
    <col min="15644" max="15648" width="15.6640625" style="10" customWidth="1"/>
    <col min="15649" max="15649" width="20.6640625" style="10" customWidth="1"/>
    <col min="15650" max="15650" width="20.44140625" style="10" customWidth="1"/>
    <col min="15651" max="15651" width="15.6640625" style="10" customWidth="1"/>
    <col min="15652" max="15652" width="20.6640625" style="10" customWidth="1"/>
    <col min="15653" max="15653" width="27.44140625" style="10" customWidth="1"/>
    <col min="15654" max="15893" width="8.88671875" style="10"/>
    <col min="15894" max="15894" width="6.6640625" style="10" customWidth="1"/>
    <col min="15895" max="15895" width="59" style="10" customWidth="1"/>
    <col min="15896" max="15898" width="20.6640625" style="10" customWidth="1"/>
    <col min="15899" max="15899" width="20" style="10" customWidth="1"/>
    <col min="15900" max="15904" width="15.6640625" style="10" customWidth="1"/>
    <col min="15905" max="15905" width="20.6640625" style="10" customWidth="1"/>
    <col min="15906" max="15906" width="20.44140625" style="10" customWidth="1"/>
    <col min="15907" max="15907" width="15.6640625" style="10" customWidth="1"/>
    <col min="15908" max="15908" width="20.6640625" style="10" customWidth="1"/>
    <col min="15909" max="15909" width="27.44140625" style="10" customWidth="1"/>
    <col min="15910" max="16149" width="8.88671875" style="10"/>
    <col min="16150" max="16150" width="6.6640625" style="10" customWidth="1"/>
    <col min="16151" max="16151" width="59" style="10" customWidth="1"/>
    <col min="16152" max="16154" width="20.6640625" style="10" customWidth="1"/>
    <col min="16155" max="16155" width="20" style="10" customWidth="1"/>
    <col min="16156" max="16160" width="15.6640625" style="10" customWidth="1"/>
    <col min="16161" max="16161" width="20.6640625" style="10" customWidth="1"/>
    <col min="16162" max="16162" width="20.44140625" style="10" customWidth="1"/>
    <col min="16163" max="16163" width="15.6640625" style="10" customWidth="1"/>
    <col min="16164" max="16164" width="20.6640625" style="10" customWidth="1"/>
    <col min="16165" max="16165" width="27.44140625" style="10" customWidth="1"/>
    <col min="16166" max="16384" width="8.88671875" style="10"/>
  </cols>
  <sheetData>
    <row r="1" spans="1:60" ht="33.75" customHeight="1">
      <c r="A1" s="102" t="s">
        <v>289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8"/>
      <c r="AD1" s="8"/>
      <c r="AE1" s="8"/>
      <c r="AF1" s="8"/>
      <c r="AG1" s="8"/>
      <c r="AH1" s="8"/>
      <c r="AI1" s="8"/>
      <c r="AJ1" s="9"/>
    </row>
    <row r="2" spans="1:60" ht="64.5" customHeight="1">
      <c r="A2" s="103" t="s">
        <v>257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1"/>
      <c r="AD2" s="11"/>
      <c r="AE2" s="11"/>
      <c r="AF2" s="11"/>
      <c r="AG2" s="11"/>
      <c r="AH2" s="11"/>
      <c r="AI2" s="11"/>
      <c r="AJ2" s="12"/>
    </row>
    <row r="3" spans="1:60" ht="35.25" customHeight="1">
      <c r="A3" s="104" t="s">
        <v>291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3"/>
      <c r="AD3" s="13"/>
      <c r="AE3" s="13"/>
      <c r="AF3" s="13"/>
      <c r="AG3" s="13"/>
      <c r="AH3" s="13"/>
      <c r="AI3" s="13"/>
      <c r="AJ3" s="12"/>
    </row>
    <row r="4" spans="1:60" ht="33.75" customHeight="1"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8" t="s">
        <v>0</v>
      </c>
      <c r="AC4" s="16"/>
      <c r="AD4" s="16"/>
      <c r="AE4" s="16"/>
      <c r="AF4" s="18" t="s">
        <v>0</v>
      </c>
      <c r="AG4" s="18"/>
      <c r="AH4" s="18"/>
      <c r="AI4" s="18"/>
      <c r="AJ4" s="18"/>
    </row>
    <row r="5" spans="1:60" s="19" customFormat="1" ht="69" customHeight="1">
      <c r="A5" s="94" t="s">
        <v>1</v>
      </c>
      <c r="B5" s="94" t="s">
        <v>2</v>
      </c>
      <c r="C5" s="94" t="s">
        <v>3</v>
      </c>
      <c r="D5" s="94" t="s">
        <v>4</v>
      </c>
      <c r="E5" s="94" t="s">
        <v>5</v>
      </c>
      <c r="F5" s="94" t="s">
        <v>6</v>
      </c>
      <c r="G5" s="97" t="s">
        <v>202</v>
      </c>
      <c r="H5" s="97"/>
      <c r="I5" s="97"/>
      <c r="J5" s="97"/>
      <c r="K5" s="97"/>
      <c r="L5" s="97" t="s">
        <v>7</v>
      </c>
      <c r="M5" s="97"/>
      <c r="N5" s="97"/>
      <c r="O5" s="97"/>
      <c r="P5" s="93" t="s">
        <v>8</v>
      </c>
      <c r="Q5" s="93"/>
      <c r="R5" s="91" t="s">
        <v>194</v>
      </c>
      <c r="S5" s="74" t="s">
        <v>269</v>
      </c>
      <c r="T5" s="74" t="s">
        <v>270</v>
      </c>
      <c r="U5" s="74" t="s">
        <v>271</v>
      </c>
      <c r="V5" s="74" t="s">
        <v>272</v>
      </c>
      <c r="W5" s="98" t="s">
        <v>199</v>
      </c>
      <c r="X5" s="99"/>
      <c r="Y5" s="99"/>
      <c r="Z5" s="99"/>
      <c r="AA5" s="93" t="s">
        <v>208</v>
      </c>
      <c r="AB5" s="97" t="s">
        <v>9</v>
      </c>
      <c r="AC5" s="87" t="s">
        <v>10</v>
      </c>
      <c r="AD5" s="87"/>
      <c r="AE5" s="87"/>
      <c r="AF5" s="88" t="s">
        <v>9</v>
      </c>
      <c r="AG5" s="45"/>
      <c r="AH5" s="89" t="s">
        <v>191</v>
      </c>
      <c r="AI5" s="90" t="s">
        <v>192</v>
      </c>
      <c r="AJ5" s="61"/>
      <c r="AK5" s="86" t="s">
        <v>11</v>
      </c>
      <c r="AL5" s="86" t="s">
        <v>12</v>
      </c>
      <c r="AM5" s="86" t="s">
        <v>13</v>
      </c>
      <c r="AN5" s="55"/>
      <c r="AO5" s="55" t="s">
        <v>14</v>
      </c>
      <c r="AP5" s="55" t="s">
        <v>15</v>
      </c>
      <c r="AQ5" s="19" t="s">
        <v>16</v>
      </c>
      <c r="AS5" s="19" t="s">
        <v>17</v>
      </c>
      <c r="AT5" s="55" t="s">
        <v>18</v>
      </c>
      <c r="AU5" s="55" t="s">
        <v>19</v>
      </c>
      <c r="AV5" s="55" t="s">
        <v>20</v>
      </c>
      <c r="AW5" s="55" t="s">
        <v>21</v>
      </c>
      <c r="AX5" s="55" t="s">
        <v>22</v>
      </c>
      <c r="AY5" s="55" t="s">
        <v>23</v>
      </c>
      <c r="AZ5" s="55" t="s">
        <v>24</v>
      </c>
      <c r="BA5" s="55" t="s">
        <v>25</v>
      </c>
      <c r="BB5" s="55" t="s">
        <v>26</v>
      </c>
      <c r="BC5" s="55" t="s">
        <v>27</v>
      </c>
      <c r="BD5" s="55" t="s">
        <v>28</v>
      </c>
      <c r="BE5" s="55" t="s">
        <v>29</v>
      </c>
      <c r="BF5" s="55" t="s">
        <v>30</v>
      </c>
      <c r="BG5" s="55" t="s">
        <v>31</v>
      </c>
    </row>
    <row r="6" spans="1:60" s="19" customFormat="1" ht="39.9" customHeight="1">
      <c r="A6" s="95"/>
      <c r="B6" s="95"/>
      <c r="C6" s="95"/>
      <c r="D6" s="95"/>
      <c r="E6" s="95"/>
      <c r="F6" s="95"/>
      <c r="G6" s="97" t="s">
        <v>32</v>
      </c>
      <c r="H6" s="93" t="s">
        <v>33</v>
      </c>
      <c r="I6" s="93"/>
      <c r="J6" s="93"/>
      <c r="K6" s="93"/>
      <c r="L6" s="105" t="s">
        <v>32</v>
      </c>
      <c r="M6" s="93" t="s">
        <v>33</v>
      </c>
      <c r="N6" s="93"/>
      <c r="O6" s="93"/>
      <c r="P6" s="93" t="s">
        <v>34</v>
      </c>
      <c r="Q6" s="93" t="s">
        <v>193</v>
      </c>
      <c r="R6" s="101"/>
      <c r="S6" s="98" t="s">
        <v>35</v>
      </c>
      <c r="T6" s="99"/>
      <c r="U6" s="99"/>
      <c r="V6" s="100"/>
      <c r="W6" s="93" t="s">
        <v>11</v>
      </c>
      <c r="X6" s="98" t="s">
        <v>35</v>
      </c>
      <c r="Y6" s="99"/>
      <c r="Z6" s="99"/>
      <c r="AA6" s="93"/>
      <c r="AB6" s="97"/>
      <c r="AC6" s="87" t="s">
        <v>11</v>
      </c>
      <c r="AD6" s="87" t="s">
        <v>35</v>
      </c>
      <c r="AE6" s="87"/>
      <c r="AF6" s="88"/>
      <c r="AG6" s="45"/>
      <c r="AH6" s="89"/>
      <c r="AI6" s="90"/>
      <c r="AJ6" s="61"/>
      <c r="AK6" s="86"/>
      <c r="AL6" s="86"/>
      <c r="AM6" s="86"/>
      <c r="AN6" s="55"/>
      <c r="AO6" s="55"/>
      <c r="AP6" s="55"/>
      <c r="AR6" s="20" t="s">
        <v>36</v>
      </c>
      <c r="AS6" s="19">
        <f>COUNTIF(AO9:AO778,"CT")</f>
        <v>0</v>
      </c>
      <c r="AT6" s="21">
        <f>SUMIF(AO9:AO778,"CT",AQ9:AQ778)</f>
        <v>0</v>
      </c>
      <c r="AU6" s="21">
        <f>SUMIFS($AQ$9:$AQ$110,$AO$9:$AO$110,"CT",$AP$9:$AP$110,"GT")</f>
        <v>0</v>
      </c>
      <c r="AV6" s="21">
        <f>SUMIFS($AQ$9:$AQ$110,$AO$9:$AO$110,"CT",$AP$9:$AP$110,"NN-TL")</f>
        <v>0</v>
      </c>
      <c r="AW6" s="21">
        <f>SUMIFS($AQ$9:$AQ$110,$AO$9:$AO$110,"CT",$AP$9:$AP$110,"GDĐT")</f>
        <v>0</v>
      </c>
      <c r="AX6" s="21">
        <f>SUMIFS($AQ$9:$AQ$110,$AO$9:$AO$110,"CT",$AP$9:$AP$110,"YT")</f>
        <v>0</v>
      </c>
      <c r="AY6" s="21">
        <f>SUMIFS($AQ$9:$AQ$110,$AO$9:$AO$110,"CT",$AP$9:$AP$110,"VH")</f>
        <v>0</v>
      </c>
      <c r="AZ6" s="21">
        <f>SUMIFS($AQ$9:$AQ$110,$AO$9:$AO$110,"CT",$AP$9:$AP$110,"TTTT")</f>
        <v>0</v>
      </c>
      <c r="BA6" s="21">
        <f>SUMIFS($AQ$9:$AQ$110,$AO$9:$AO$110,"CT",$AP$9:$AP$110,"XH-CC")</f>
        <v>0</v>
      </c>
      <c r="BB6" s="21">
        <f>SUMIFS($AQ$9:$AQ$110,$AO$9:$AO$110,"CT",$AP$9:$AP$110,"NS")</f>
        <v>0</v>
      </c>
      <c r="BC6" s="21">
        <f>SUMIFS($AQ$9:$AQ$110,$AO$9:$AO$110,"CT",$AP$9:$AP$110,"TNMT")</f>
        <v>0</v>
      </c>
      <c r="BD6" s="21">
        <f>SUMIFS($AQ$9:$AQ$110,$AO$9:$AO$110,"CT",$AP$9:$AP$110,"QLNN")</f>
        <v>0</v>
      </c>
      <c r="BE6" s="21">
        <f>SUMIFS($AQ$9:$AQ$110,$AO$9:$AO$110,"CT",$AP$9:$AP$110,"QPAN")</f>
        <v>0</v>
      </c>
      <c r="BF6" s="21">
        <f>SUMIFS($AQ$9:$AQ$110,$AO$9:$AO$110,"CT",$AP$9:$AP$110,"PTĐT")</f>
        <v>0</v>
      </c>
      <c r="BG6" s="21">
        <f>SUMIFS($AQ$9:$AQ$110,$AO$9:$AO$110,"CT",$AP$9:$AP$110,"TMDV")</f>
        <v>0</v>
      </c>
      <c r="BH6" s="20">
        <f>SUM(AU6:BG6)</f>
        <v>0</v>
      </c>
    </row>
    <row r="7" spans="1:60" s="19" customFormat="1" ht="45" customHeight="1">
      <c r="A7" s="95"/>
      <c r="B7" s="95"/>
      <c r="C7" s="95"/>
      <c r="D7" s="95"/>
      <c r="E7" s="95"/>
      <c r="F7" s="95"/>
      <c r="G7" s="97"/>
      <c r="H7" s="93" t="s">
        <v>11</v>
      </c>
      <c r="I7" s="91" t="s">
        <v>207</v>
      </c>
      <c r="J7" s="93" t="s">
        <v>35</v>
      </c>
      <c r="K7" s="93"/>
      <c r="L7" s="105"/>
      <c r="M7" s="93" t="s">
        <v>11</v>
      </c>
      <c r="N7" s="93" t="s">
        <v>35</v>
      </c>
      <c r="O7" s="93"/>
      <c r="P7" s="93"/>
      <c r="Q7" s="93"/>
      <c r="R7" s="101"/>
      <c r="S7" s="93" t="s">
        <v>258</v>
      </c>
      <c r="T7" s="93" t="s">
        <v>259</v>
      </c>
      <c r="U7" s="93" t="s">
        <v>260</v>
      </c>
      <c r="V7" s="91" t="s">
        <v>262</v>
      </c>
      <c r="W7" s="93"/>
      <c r="X7" s="93" t="s">
        <v>200</v>
      </c>
      <c r="Y7" s="93" t="s">
        <v>201</v>
      </c>
      <c r="Z7" s="98" t="s">
        <v>261</v>
      </c>
      <c r="AA7" s="93"/>
      <c r="AB7" s="97"/>
      <c r="AC7" s="87"/>
      <c r="AD7" s="58" t="s">
        <v>37</v>
      </c>
      <c r="AE7" s="58" t="s">
        <v>38</v>
      </c>
      <c r="AF7" s="88"/>
      <c r="AG7" s="60"/>
      <c r="AH7" s="89"/>
      <c r="AI7" s="90"/>
      <c r="AJ7" s="61"/>
      <c r="AK7" s="86"/>
      <c r="AL7" s="86"/>
      <c r="AM7" s="86"/>
      <c r="AN7" s="55"/>
      <c r="AO7" s="55"/>
      <c r="AP7" s="55"/>
      <c r="AR7" s="19" t="s">
        <v>39</v>
      </c>
      <c r="AS7" s="19">
        <f>COUNTIF(AO9:AO777,"KCM")</f>
        <v>45</v>
      </c>
      <c r="AT7" s="21">
        <f>SUMIF(AO79:AO778,"KCM",AQ79:AQ778)</f>
        <v>27800</v>
      </c>
      <c r="AU7" s="21">
        <f>SUMIFS($AQ$9:$AQ$110,$AO$9:$AO$110,"KCM",$AP$9:$AP$110,"GT")</f>
        <v>52300</v>
      </c>
      <c r="AV7" s="21">
        <f>SUMIFS($AQ$9:$AQ$110,$AO$9:$AO$110,"KCM",$AP$9:$AP$110,"NN-TL")</f>
        <v>0</v>
      </c>
      <c r="AW7" s="21">
        <f>SUMIFS($AQ$9:$AQ$110,$AO$9:$AO$110,"KCM",$AP$9:$AP$110,"GDĐT")</f>
        <v>44600</v>
      </c>
      <c r="AX7" s="21">
        <f>SUMIFS($AQ$9:$AQ$110,$AO$9:$AO$110,"KCM",$AP$9:$AP$110,"YT")</f>
        <v>0</v>
      </c>
      <c r="AY7" s="21">
        <f>SUMIFS($AQ$9:$AQ$110,$AO$9:$AO$110,"KCM",$AP$9:$AP$110,"VH")</f>
        <v>13900</v>
      </c>
      <c r="AZ7" s="21">
        <f>SUMIFS($AQ$9:$AQ$110,$AO$9:$AO$110,"KCM",$AP$9:$AP$110,"TTTT")</f>
        <v>0</v>
      </c>
      <c r="BA7" s="21">
        <f>SUMIFS($AQ$9:$AQ$110,$AO$9:$AO$110,"KCM",$AP$9:$AP$110,"XH-CC")</f>
        <v>0</v>
      </c>
      <c r="BB7" s="21">
        <f>SUMIFS($AQ$9:$AQ$110,$AO$9:$AO$110,"KCM",$AP$9:$AP$110,"NS")</f>
        <v>0</v>
      </c>
      <c r="BC7" s="21">
        <f>SUMIFS($AQ$9:$AQ$110,$AO$9:$AO$110,"KCM",$AP$9:$AP$110,"TNMT")</f>
        <v>0</v>
      </c>
      <c r="BD7" s="21">
        <f>SUMIFS($AQ$9:$AQ$110,$AO$9:$AO$110,"KCM",$AP$9:$AP$110,"QLNN")</f>
        <v>0</v>
      </c>
      <c r="BE7" s="21">
        <f>SUMIFS($AQ$9:$AQ$110,$AO$9:$AO$110,"KCM",$AP$9:$AP$110,"QPAN")</f>
        <v>0</v>
      </c>
      <c r="BF7" s="21">
        <f>SUMIFS($AQ$9:$AQ$110,$AO$9:$AO$110,"KCM",$AP$9:$AP$110,"PTĐT")</f>
        <v>0</v>
      </c>
      <c r="BG7" s="21">
        <f>SUMIFS($AQ$9:$AQ$110,$AO$9:$AO$110,"KCM",$AP$9:$AP$110,"TMDV")</f>
        <v>0</v>
      </c>
      <c r="BH7" s="20">
        <f>SUM(AU7:BG7)</f>
        <v>110800</v>
      </c>
    </row>
    <row r="8" spans="1:60" s="19" customFormat="1" ht="57.75" customHeight="1">
      <c r="A8" s="96"/>
      <c r="B8" s="96"/>
      <c r="C8" s="96"/>
      <c r="D8" s="96"/>
      <c r="E8" s="96"/>
      <c r="F8" s="96"/>
      <c r="G8" s="97"/>
      <c r="H8" s="93"/>
      <c r="I8" s="92"/>
      <c r="J8" s="56" t="s">
        <v>12</v>
      </c>
      <c r="K8" s="56" t="s">
        <v>13</v>
      </c>
      <c r="L8" s="105"/>
      <c r="M8" s="93"/>
      <c r="N8" s="70" t="s">
        <v>12</v>
      </c>
      <c r="O8" s="70" t="s">
        <v>13</v>
      </c>
      <c r="P8" s="93"/>
      <c r="Q8" s="93"/>
      <c r="R8" s="92"/>
      <c r="S8" s="93"/>
      <c r="T8" s="93"/>
      <c r="U8" s="93"/>
      <c r="V8" s="92"/>
      <c r="W8" s="93"/>
      <c r="X8" s="93"/>
      <c r="Y8" s="93"/>
      <c r="Z8" s="98"/>
      <c r="AA8" s="93"/>
      <c r="AB8" s="97"/>
      <c r="AC8" s="58"/>
      <c r="AD8" s="58"/>
      <c r="AE8" s="58"/>
      <c r="AF8" s="59"/>
      <c r="AG8" s="45"/>
      <c r="AH8" s="89"/>
      <c r="AI8" s="90"/>
      <c r="AJ8" s="61"/>
      <c r="AK8" s="55"/>
      <c r="AL8" s="55"/>
      <c r="AM8" s="55"/>
      <c r="AN8" s="55"/>
      <c r="AO8" s="55"/>
      <c r="AP8" s="55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0"/>
    </row>
    <row r="9" spans="1:60" s="27" customFormat="1" ht="61.5" customHeight="1">
      <c r="A9" s="57"/>
      <c r="B9" s="57" t="s">
        <v>40</v>
      </c>
      <c r="C9" s="57"/>
      <c r="D9" s="57"/>
      <c r="E9" s="57"/>
      <c r="F9" s="57"/>
      <c r="G9" s="57"/>
      <c r="H9" s="46" t="e">
        <f>SUM(#REF!,H79)</f>
        <v>#REF!</v>
      </c>
      <c r="I9" s="46" t="e">
        <f>SUM(#REF!,I79)</f>
        <v>#REF!</v>
      </c>
      <c r="J9" s="46" t="e">
        <f>SUM(#REF!,J79)</f>
        <v>#REF!</v>
      </c>
      <c r="K9" s="46" t="e">
        <f>SUM(#REF!,K79)</f>
        <v>#REF!</v>
      </c>
      <c r="L9" s="76"/>
      <c r="M9" s="46">
        <f t="shared" ref="M9:AA9" si="0">SUM(M10,M79)</f>
        <v>1038302</v>
      </c>
      <c r="N9" s="46">
        <f t="shared" si="0"/>
        <v>148157</v>
      </c>
      <c r="O9" s="46">
        <f t="shared" si="0"/>
        <v>419600</v>
      </c>
      <c r="P9" s="46">
        <f t="shared" si="0"/>
        <v>0</v>
      </c>
      <c r="Q9" s="46">
        <f t="shared" si="0"/>
        <v>0</v>
      </c>
      <c r="R9" s="46">
        <f t="shared" si="0"/>
        <v>158219</v>
      </c>
      <c r="S9" s="46">
        <f t="shared" si="0"/>
        <v>121400</v>
      </c>
      <c r="T9" s="46">
        <f t="shared" si="0"/>
        <v>18000</v>
      </c>
      <c r="U9" s="46">
        <f t="shared" si="0"/>
        <v>14500</v>
      </c>
      <c r="V9" s="46">
        <f t="shared" si="0"/>
        <v>4319</v>
      </c>
      <c r="W9" s="46">
        <f>SUM(W10,W79)</f>
        <v>30349</v>
      </c>
      <c r="X9" s="46">
        <f t="shared" si="0"/>
        <v>0</v>
      </c>
      <c r="Y9" s="46">
        <f t="shared" si="0"/>
        <v>0</v>
      </c>
      <c r="Z9" s="46">
        <f t="shared" si="0"/>
        <v>30349</v>
      </c>
      <c r="AA9" s="46">
        <f t="shared" si="0"/>
        <v>127870</v>
      </c>
      <c r="AB9" s="47"/>
      <c r="AC9" s="24" t="e">
        <f>SUM(#REF!,AC79)</f>
        <v>#REF!</v>
      </c>
      <c r="AD9" s="24" t="e">
        <f>SUM(#REF!,AD79)</f>
        <v>#REF!</v>
      </c>
      <c r="AE9" s="24" t="e">
        <f t="shared" ref="AE9" si="1">AC9-AD9</f>
        <v>#REF!</v>
      </c>
      <c r="AF9" s="23"/>
      <c r="AG9" s="39">
        <f t="shared" ref="AG9:AG40" si="2">R9-W9-AA9</f>
        <v>0</v>
      </c>
      <c r="AH9" s="25">
        <f>SUM(AH79:AH110)</f>
        <v>46400</v>
      </c>
      <c r="AI9" s="25">
        <f>SUM(AI79:AI110)</f>
        <v>19000</v>
      </c>
      <c r="AJ9" s="26">
        <f>S9+AI9-AH9</f>
        <v>94000</v>
      </c>
      <c r="AO9" s="28"/>
      <c r="AP9" s="28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</row>
    <row r="10" spans="1:60" s="6" customFormat="1" ht="58.5" customHeight="1">
      <c r="A10" s="57" t="s">
        <v>41</v>
      </c>
      <c r="B10" s="69" t="s">
        <v>42</v>
      </c>
      <c r="C10" s="57"/>
      <c r="D10" s="57"/>
      <c r="E10" s="57"/>
      <c r="F10" s="57"/>
      <c r="G10" s="57"/>
      <c r="H10" s="36" t="e">
        <f>SUM(H11,H26,H46,H68)</f>
        <v>#REF!</v>
      </c>
      <c r="I10" s="36" t="e">
        <f>SUM(I11,I26,I46,I68)</f>
        <v>#REF!</v>
      </c>
      <c r="J10" s="36" t="e">
        <f>SUM(J11,J26,J46,J68)</f>
        <v>#REF!</v>
      </c>
      <c r="K10" s="36" t="e">
        <f>SUM(K11,K26,K46,K68)</f>
        <v>#REF!</v>
      </c>
      <c r="L10" s="36"/>
      <c r="M10" s="36">
        <f t="shared" ref="M10:Z10" si="3">SUM(M11,M26,M46,M68)</f>
        <v>803699</v>
      </c>
      <c r="N10" s="36">
        <f t="shared" si="3"/>
        <v>112857</v>
      </c>
      <c r="O10" s="36">
        <f t="shared" si="3"/>
        <v>329900</v>
      </c>
      <c r="P10" s="36">
        <f t="shared" si="3"/>
        <v>0</v>
      </c>
      <c r="Q10" s="36">
        <f t="shared" si="3"/>
        <v>0</v>
      </c>
      <c r="R10" s="36">
        <f t="shared" si="3"/>
        <v>122919</v>
      </c>
      <c r="S10" s="36">
        <f t="shared" si="3"/>
        <v>93600</v>
      </c>
      <c r="T10" s="36">
        <f t="shared" si="3"/>
        <v>18000</v>
      </c>
      <c r="U10" s="36">
        <f t="shared" si="3"/>
        <v>7000</v>
      </c>
      <c r="V10" s="36">
        <f t="shared" si="3"/>
        <v>4319</v>
      </c>
      <c r="W10" s="36">
        <f t="shared" si="3"/>
        <v>30349</v>
      </c>
      <c r="X10" s="36">
        <f t="shared" si="3"/>
        <v>0</v>
      </c>
      <c r="Y10" s="36">
        <f t="shared" si="3"/>
        <v>0</v>
      </c>
      <c r="Z10" s="36">
        <f t="shared" si="3"/>
        <v>30349</v>
      </c>
      <c r="AA10" s="36">
        <f>SUM(AA11,AA26,AA46,AA68)</f>
        <v>92570</v>
      </c>
      <c r="AB10" s="36"/>
      <c r="AC10" s="36" t="e">
        <f>SUM(AC11,AC26,AC46,#REF!,AC68,#REF!)</f>
        <v>#REF!</v>
      </c>
      <c r="AD10" s="36" t="e">
        <f>SUM(AD11,AD26,AD46,#REF!,AD68,#REF!)</f>
        <v>#REF!</v>
      </c>
      <c r="AE10" s="36" t="e">
        <f>SUM(AE11,AE26,AE46,#REF!,AE68,#REF!)</f>
        <v>#REF!</v>
      </c>
      <c r="AF10" s="37"/>
      <c r="AG10" s="39">
        <f t="shared" si="2"/>
        <v>0</v>
      </c>
      <c r="AH10" s="38"/>
      <c r="AI10" s="25"/>
      <c r="AJ10" s="39"/>
    </row>
    <row r="11" spans="1:60" s="6" customFormat="1" ht="48.75" customHeight="1">
      <c r="A11" s="57" t="s">
        <v>43</v>
      </c>
      <c r="B11" s="50" t="s">
        <v>56</v>
      </c>
      <c r="C11" s="2"/>
      <c r="D11" s="2"/>
      <c r="E11" s="2"/>
      <c r="F11" s="2"/>
      <c r="G11" s="2"/>
      <c r="H11" s="36" t="e">
        <f>SUM(H12,H19,#REF!)</f>
        <v>#REF!</v>
      </c>
      <c r="I11" s="36" t="e">
        <f>SUM(I12,I19,#REF!)</f>
        <v>#REF!</v>
      </c>
      <c r="J11" s="36" t="e">
        <f>SUM(J12,J19,#REF!)</f>
        <v>#REF!</v>
      </c>
      <c r="K11" s="36" t="e">
        <f>SUM(K12,K19,#REF!)</f>
        <v>#REF!</v>
      </c>
      <c r="L11" s="77"/>
      <c r="M11" s="36">
        <f t="shared" ref="M11:Z11" si="4">SUM(M12,M19)</f>
        <v>220466</v>
      </c>
      <c r="N11" s="36">
        <f t="shared" si="4"/>
        <v>39557</v>
      </c>
      <c r="O11" s="36">
        <f t="shared" si="4"/>
        <v>74000</v>
      </c>
      <c r="P11" s="36">
        <f t="shared" si="4"/>
        <v>0</v>
      </c>
      <c r="Q11" s="36">
        <f t="shared" si="4"/>
        <v>0</v>
      </c>
      <c r="R11" s="36">
        <f t="shared" si="4"/>
        <v>39557</v>
      </c>
      <c r="S11" s="36">
        <f t="shared" si="4"/>
        <v>20600</v>
      </c>
      <c r="T11" s="36">
        <f t="shared" si="4"/>
        <v>18000</v>
      </c>
      <c r="U11" s="36">
        <f t="shared" si="4"/>
        <v>0</v>
      </c>
      <c r="V11" s="36">
        <f t="shared" si="4"/>
        <v>957</v>
      </c>
      <c r="W11" s="36">
        <f t="shared" si="4"/>
        <v>4249</v>
      </c>
      <c r="X11" s="36">
        <f t="shared" si="4"/>
        <v>0</v>
      </c>
      <c r="Y11" s="36">
        <f t="shared" si="4"/>
        <v>0</v>
      </c>
      <c r="Z11" s="36">
        <f t="shared" si="4"/>
        <v>4249</v>
      </c>
      <c r="AA11" s="36">
        <f>SUM(AA12,AA19)</f>
        <v>35308</v>
      </c>
      <c r="AB11" s="36"/>
      <c r="AC11" s="36" t="e">
        <f>SUM(AC12,AC19,#REF!)</f>
        <v>#REF!</v>
      </c>
      <c r="AD11" s="36" t="e">
        <f>SUM(AD12,AD19,#REF!)</f>
        <v>#REF!</v>
      </c>
      <c r="AE11" s="36" t="e">
        <f>SUM(AE12,AE19,#REF!)</f>
        <v>#REF!</v>
      </c>
      <c r="AF11" s="37"/>
      <c r="AG11" s="39">
        <f t="shared" si="2"/>
        <v>0</v>
      </c>
      <c r="AH11" s="38"/>
      <c r="AI11" s="25"/>
      <c r="AJ11" s="39"/>
    </row>
    <row r="12" spans="1:60" s="34" customFormat="1" ht="39.75" customHeight="1">
      <c r="A12" s="30" t="s">
        <v>44</v>
      </c>
      <c r="B12" s="48" t="s">
        <v>45</v>
      </c>
      <c r="C12" s="30"/>
      <c r="D12" s="30"/>
      <c r="E12" s="30"/>
      <c r="F12" s="30"/>
      <c r="G12" s="30"/>
      <c r="H12" s="31" t="e">
        <f>SUM(H13,#REF!,H15)</f>
        <v>#REF!</v>
      </c>
      <c r="I12" s="31" t="e">
        <f>SUM(I13,#REF!,I15)</f>
        <v>#REF!</v>
      </c>
      <c r="J12" s="31" t="e">
        <f>SUM(J13,#REF!,J15)</f>
        <v>#REF!</v>
      </c>
      <c r="K12" s="31" t="e">
        <f>SUM(K13,#REF!,K15)</f>
        <v>#REF!</v>
      </c>
      <c r="L12" s="31"/>
      <c r="M12" s="31">
        <f>SUM(M13,M15)</f>
        <v>88968</v>
      </c>
      <c r="N12" s="31">
        <f t="shared" ref="N12:Z12" si="5">SUM(N13,N15)</f>
        <v>14600</v>
      </c>
      <c r="O12" s="31">
        <f t="shared" si="5"/>
        <v>38200</v>
      </c>
      <c r="P12" s="31">
        <f t="shared" si="5"/>
        <v>0</v>
      </c>
      <c r="Q12" s="31">
        <f t="shared" si="5"/>
        <v>0</v>
      </c>
      <c r="R12" s="31">
        <f t="shared" si="5"/>
        <v>14600</v>
      </c>
      <c r="S12" s="31">
        <f t="shared" si="5"/>
        <v>14600</v>
      </c>
      <c r="T12" s="31">
        <f t="shared" si="5"/>
        <v>0</v>
      </c>
      <c r="U12" s="31">
        <f t="shared" si="5"/>
        <v>0</v>
      </c>
      <c r="V12" s="31">
        <f t="shared" si="5"/>
        <v>0</v>
      </c>
      <c r="W12" s="31">
        <f t="shared" si="5"/>
        <v>2749</v>
      </c>
      <c r="X12" s="31">
        <f t="shared" si="5"/>
        <v>0</v>
      </c>
      <c r="Y12" s="31">
        <f t="shared" si="5"/>
        <v>0</v>
      </c>
      <c r="Z12" s="31">
        <f t="shared" si="5"/>
        <v>2749</v>
      </c>
      <c r="AA12" s="31">
        <f>SUM(AA13,AA15)</f>
        <v>11851</v>
      </c>
      <c r="AB12" s="31"/>
      <c r="AC12" s="31" t="e">
        <f>SUM(#REF!,#REF!,#REF!,AC13,#REF!,AC15)</f>
        <v>#REF!</v>
      </c>
      <c r="AD12" s="31" t="e">
        <f>SUM(#REF!,#REF!,#REF!,AD13,#REF!,AD15)</f>
        <v>#REF!</v>
      </c>
      <c r="AE12" s="31" t="e">
        <f>SUM(#REF!,#REF!,#REF!,AE13,#REF!,AE15)</f>
        <v>#REF!</v>
      </c>
      <c r="AF12" s="32"/>
      <c r="AG12" s="39">
        <f t="shared" si="2"/>
        <v>0</v>
      </c>
      <c r="AH12" s="40"/>
      <c r="AI12" s="25"/>
      <c r="AJ12" s="33"/>
    </row>
    <row r="13" spans="1:60" s="6" customFormat="1" ht="39.75" customHeight="1">
      <c r="A13" s="2"/>
      <c r="B13" s="50" t="s">
        <v>60</v>
      </c>
      <c r="C13" s="2"/>
      <c r="D13" s="2"/>
      <c r="E13" s="2"/>
      <c r="F13" s="2"/>
      <c r="G13" s="2"/>
      <c r="H13" s="36">
        <f t="shared" ref="H13:AE13" si="6">SUM(H14)</f>
        <v>39353</v>
      </c>
      <c r="I13" s="36">
        <f t="shared" si="6"/>
        <v>0</v>
      </c>
      <c r="J13" s="36">
        <f t="shared" si="6"/>
        <v>0</v>
      </c>
      <c r="K13" s="36">
        <f t="shared" si="6"/>
        <v>0</v>
      </c>
      <c r="L13" s="77"/>
      <c r="M13" s="36">
        <f t="shared" si="6"/>
        <v>40620</v>
      </c>
      <c r="N13" s="36">
        <f t="shared" si="6"/>
        <v>6200</v>
      </c>
      <c r="O13" s="36">
        <f t="shared" si="6"/>
        <v>15500</v>
      </c>
      <c r="P13" s="36">
        <f t="shared" si="6"/>
        <v>0</v>
      </c>
      <c r="Q13" s="36">
        <f t="shared" si="6"/>
        <v>0</v>
      </c>
      <c r="R13" s="36">
        <f t="shared" si="6"/>
        <v>6200</v>
      </c>
      <c r="S13" s="36">
        <f t="shared" si="6"/>
        <v>6200</v>
      </c>
      <c r="T13" s="36">
        <f t="shared" si="6"/>
        <v>0</v>
      </c>
      <c r="U13" s="36">
        <f t="shared" si="6"/>
        <v>0</v>
      </c>
      <c r="V13" s="36">
        <f t="shared" si="6"/>
        <v>0</v>
      </c>
      <c r="W13" s="36">
        <f t="shared" si="6"/>
        <v>2749</v>
      </c>
      <c r="X13" s="36">
        <f t="shared" si="6"/>
        <v>0</v>
      </c>
      <c r="Y13" s="36">
        <f t="shared" si="6"/>
        <v>0</v>
      </c>
      <c r="Z13" s="36">
        <f t="shared" si="6"/>
        <v>2749</v>
      </c>
      <c r="AA13" s="36">
        <f t="shared" si="6"/>
        <v>3451</v>
      </c>
      <c r="AB13" s="36"/>
      <c r="AC13" s="36">
        <f t="shared" si="6"/>
        <v>15500</v>
      </c>
      <c r="AD13" s="36">
        <f t="shared" si="6"/>
        <v>0</v>
      </c>
      <c r="AE13" s="36">
        <f t="shared" si="6"/>
        <v>15500</v>
      </c>
      <c r="AF13" s="37"/>
      <c r="AG13" s="39">
        <f t="shared" si="2"/>
        <v>0</v>
      </c>
      <c r="AH13" s="35"/>
      <c r="AI13" s="25"/>
      <c r="AJ13" s="39"/>
    </row>
    <row r="14" spans="1:60" s="6" customFormat="1" ht="57.75" customHeight="1">
      <c r="A14" s="2">
        <v>1</v>
      </c>
      <c r="B14" s="44" t="s">
        <v>61</v>
      </c>
      <c r="C14" s="49" t="s">
        <v>60</v>
      </c>
      <c r="D14" s="49" t="s">
        <v>46</v>
      </c>
      <c r="E14" s="49" t="s">
        <v>62</v>
      </c>
      <c r="F14" s="49" t="s">
        <v>57</v>
      </c>
      <c r="G14" s="3" t="s">
        <v>63</v>
      </c>
      <c r="H14" s="41">
        <v>39353</v>
      </c>
      <c r="I14" s="41"/>
      <c r="J14" s="41"/>
      <c r="K14" s="41"/>
      <c r="L14" s="78" t="s">
        <v>226</v>
      </c>
      <c r="M14" s="1">
        <v>40620</v>
      </c>
      <c r="N14" s="41">
        <f>R14</f>
        <v>6200</v>
      </c>
      <c r="O14" s="41">
        <v>15500</v>
      </c>
      <c r="P14" s="36"/>
      <c r="Q14" s="36"/>
      <c r="R14" s="1">
        <f>SUM(S14:V14)</f>
        <v>6200</v>
      </c>
      <c r="S14" s="1">
        <v>6200</v>
      </c>
      <c r="T14" s="1"/>
      <c r="U14" s="1"/>
      <c r="V14" s="1"/>
      <c r="W14" s="1">
        <f>SUM(X14:Z14)</f>
        <v>2749</v>
      </c>
      <c r="X14" s="1"/>
      <c r="Y14" s="1">
        <v>0</v>
      </c>
      <c r="Z14" s="1">
        <v>2749</v>
      </c>
      <c r="AA14" s="1">
        <f t="shared" ref="AA14" si="7">R14-X14-Y14-Z14</f>
        <v>3451</v>
      </c>
      <c r="AB14" s="1"/>
      <c r="AC14" s="1">
        <v>15500</v>
      </c>
      <c r="AD14" s="1"/>
      <c r="AE14" s="42">
        <f>AC14-AD14</f>
        <v>15500</v>
      </c>
      <c r="AF14" s="63"/>
      <c r="AG14" s="39">
        <f t="shared" si="2"/>
        <v>0</v>
      </c>
      <c r="AH14" s="35">
        <v>6200</v>
      </c>
      <c r="AI14" s="25"/>
      <c r="AJ14" s="4"/>
      <c r="AK14" s="5">
        <f>AC14</f>
        <v>15500</v>
      </c>
      <c r="AL14" s="5">
        <f t="shared" ref="AL14" si="8">AK14/2.5</f>
        <v>6200</v>
      </c>
      <c r="AM14" s="5">
        <f t="shared" ref="AM14" si="9">AK14-AL14</f>
        <v>9300</v>
      </c>
      <c r="AN14" s="5"/>
      <c r="AO14" s="6" t="s">
        <v>58</v>
      </c>
      <c r="AP14" s="6" t="s">
        <v>47</v>
      </c>
      <c r="AQ14" s="7">
        <f>S14</f>
        <v>6200</v>
      </c>
    </row>
    <row r="15" spans="1:60" s="6" customFormat="1" ht="39.75" customHeight="1">
      <c r="A15" s="2"/>
      <c r="B15" s="50" t="s">
        <v>71</v>
      </c>
      <c r="C15" s="2"/>
      <c r="D15" s="2"/>
      <c r="E15" s="2"/>
      <c r="F15" s="2"/>
      <c r="G15" s="2"/>
      <c r="H15" s="36">
        <f t="shared" ref="H15:K15" si="10">SUM(H16:H18)</f>
        <v>35564</v>
      </c>
      <c r="I15" s="36">
        <f t="shared" si="10"/>
        <v>0</v>
      </c>
      <c r="J15" s="36">
        <f t="shared" si="10"/>
        <v>0</v>
      </c>
      <c r="K15" s="36">
        <f t="shared" si="10"/>
        <v>0</v>
      </c>
      <c r="L15" s="77"/>
      <c r="M15" s="36">
        <f t="shared" ref="M15:V15" si="11">SUM(M16:M18)</f>
        <v>48348</v>
      </c>
      <c r="N15" s="36">
        <f t="shared" si="11"/>
        <v>8400</v>
      </c>
      <c r="O15" s="36">
        <f t="shared" si="11"/>
        <v>22700</v>
      </c>
      <c r="P15" s="36">
        <f t="shared" si="11"/>
        <v>0</v>
      </c>
      <c r="Q15" s="36">
        <f t="shared" si="11"/>
        <v>0</v>
      </c>
      <c r="R15" s="36">
        <f t="shared" si="11"/>
        <v>8400</v>
      </c>
      <c r="S15" s="36">
        <f t="shared" si="11"/>
        <v>8400</v>
      </c>
      <c r="T15" s="36">
        <f t="shared" si="11"/>
        <v>0</v>
      </c>
      <c r="U15" s="36">
        <f t="shared" si="11"/>
        <v>0</v>
      </c>
      <c r="V15" s="36">
        <f t="shared" si="11"/>
        <v>0</v>
      </c>
      <c r="W15" s="36">
        <f t="shared" ref="W15:Z15" si="12">SUM(W16:W18)</f>
        <v>0</v>
      </c>
      <c r="X15" s="36">
        <f t="shared" si="12"/>
        <v>0</v>
      </c>
      <c r="Y15" s="36">
        <f t="shared" si="12"/>
        <v>0</v>
      </c>
      <c r="Z15" s="36">
        <f t="shared" si="12"/>
        <v>0</v>
      </c>
      <c r="AA15" s="36">
        <f>SUM(AA16:AA18)</f>
        <v>8400</v>
      </c>
      <c r="AB15" s="36"/>
      <c r="AC15" s="36">
        <f t="shared" ref="AC15:AE15" si="13">SUM(AC16:AC18)</f>
        <v>23000</v>
      </c>
      <c r="AD15" s="36">
        <f t="shared" si="13"/>
        <v>0</v>
      </c>
      <c r="AE15" s="36">
        <f t="shared" si="13"/>
        <v>23000</v>
      </c>
      <c r="AF15" s="37"/>
      <c r="AG15" s="39">
        <f t="shared" si="2"/>
        <v>0</v>
      </c>
      <c r="AH15" s="35"/>
      <c r="AI15" s="25"/>
      <c r="AJ15" s="39"/>
    </row>
    <row r="16" spans="1:60" s="6" customFormat="1" ht="63.75" customHeight="1">
      <c r="A16" s="2">
        <v>1</v>
      </c>
      <c r="B16" s="44" t="s">
        <v>72</v>
      </c>
      <c r="C16" s="49" t="s">
        <v>71</v>
      </c>
      <c r="D16" s="49" t="s">
        <v>46</v>
      </c>
      <c r="E16" s="49" t="s">
        <v>73</v>
      </c>
      <c r="F16" s="49" t="s">
        <v>57</v>
      </c>
      <c r="G16" s="3" t="s">
        <v>74</v>
      </c>
      <c r="H16" s="41">
        <v>16587</v>
      </c>
      <c r="I16" s="41"/>
      <c r="J16" s="41"/>
      <c r="K16" s="41"/>
      <c r="L16" s="78" t="s">
        <v>236</v>
      </c>
      <c r="M16" s="1">
        <v>25991</v>
      </c>
      <c r="N16" s="41">
        <f>R16</f>
        <v>4400</v>
      </c>
      <c r="O16" s="41">
        <v>11000</v>
      </c>
      <c r="P16" s="36"/>
      <c r="Q16" s="36"/>
      <c r="R16" s="1">
        <f t="shared" ref="R16:R18" si="14">SUM(S16:V16)</f>
        <v>4400</v>
      </c>
      <c r="S16" s="41">
        <v>4400</v>
      </c>
      <c r="T16" s="41"/>
      <c r="U16" s="41"/>
      <c r="V16" s="41"/>
      <c r="W16" s="1">
        <f t="shared" ref="W16:W18" si="15">SUM(X16:Z16)</f>
        <v>0</v>
      </c>
      <c r="X16" s="1">
        <v>0</v>
      </c>
      <c r="Y16" s="1">
        <v>0</v>
      </c>
      <c r="Z16" s="1"/>
      <c r="AA16" s="1">
        <f t="shared" ref="AA16:AA18" si="16">R16-X16-Y16-Z16</f>
        <v>4400</v>
      </c>
      <c r="AB16" s="36"/>
      <c r="AC16" s="1">
        <v>11000</v>
      </c>
      <c r="AD16" s="36"/>
      <c r="AE16" s="1">
        <f>AC16-AD16</f>
        <v>11000</v>
      </c>
      <c r="AF16" s="2"/>
      <c r="AG16" s="39">
        <f t="shared" si="2"/>
        <v>0</v>
      </c>
      <c r="AH16" s="35">
        <v>4400</v>
      </c>
      <c r="AI16" s="25"/>
      <c r="AJ16" s="4"/>
      <c r="AK16" s="5">
        <f>AC16</f>
        <v>11000</v>
      </c>
      <c r="AL16" s="5">
        <f t="shared" ref="AL16:AL18" si="17">AK16/2.5</f>
        <v>4400</v>
      </c>
      <c r="AM16" s="5">
        <f t="shared" ref="AM16:AM18" si="18">AK16-AL16</f>
        <v>6600</v>
      </c>
      <c r="AN16" s="5"/>
      <c r="AO16" s="6" t="s">
        <v>58</v>
      </c>
      <c r="AP16" s="6" t="s">
        <v>47</v>
      </c>
      <c r="AQ16" s="7">
        <f>S16</f>
        <v>4400</v>
      </c>
    </row>
    <row r="17" spans="1:43" s="6" customFormat="1" ht="63.75" customHeight="1">
      <c r="A17" s="2">
        <f>A16+1</f>
        <v>2</v>
      </c>
      <c r="B17" s="44" t="s">
        <v>75</v>
      </c>
      <c r="C17" s="49" t="s">
        <v>71</v>
      </c>
      <c r="D17" s="49" t="s">
        <v>46</v>
      </c>
      <c r="E17" s="49" t="s">
        <v>76</v>
      </c>
      <c r="F17" s="49" t="s">
        <v>57</v>
      </c>
      <c r="G17" s="3" t="s">
        <v>77</v>
      </c>
      <c r="H17" s="41">
        <v>7523</v>
      </c>
      <c r="I17" s="41"/>
      <c r="J17" s="41"/>
      <c r="K17" s="41"/>
      <c r="L17" s="78" t="s">
        <v>245</v>
      </c>
      <c r="M17" s="1">
        <v>7523</v>
      </c>
      <c r="N17" s="41">
        <f>R17</f>
        <v>2000</v>
      </c>
      <c r="O17" s="41">
        <v>5500</v>
      </c>
      <c r="P17" s="36"/>
      <c r="Q17" s="36"/>
      <c r="R17" s="1">
        <f t="shared" si="14"/>
        <v>2000</v>
      </c>
      <c r="S17" s="41">
        <v>2000</v>
      </c>
      <c r="T17" s="41"/>
      <c r="U17" s="41"/>
      <c r="V17" s="41"/>
      <c r="W17" s="1">
        <f t="shared" si="15"/>
        <v>0</v>
      </c>
      <c r="X17" s="1">
        <v>0</v>
      </c>
      <c r="Y17" s="1">
        <v>0</v>
      </c>
      <c r="Z17" s="1"/>
      <c r="AA17" s="1">
        <f t="shared" si="16"/>
        <v>2000</v>
      </c>
      <c r="AB17" s="36"/>
      <c r="AC17" s="1">
        <v>5000</v>
      </c>
      <c r="AD17" s="36"/>
      <c r="AE17" s="1">
        <f>AC17-AD17</f>
        <v>5000</v>
      </c>
      <c r="AF17" s="2"/>
      <c r="AG17" s="39">
        <f t="shared" si="2"/>
        <v>0</v>
      </c>
      <c r="AH17" s="35">
        <v>2000</v>
      </c>
      <c r="AI17" s="25"/>
      <c r="AJ17" s="4"/>
      <c r="AK17" s="5">
        <f>AC17</f>
        <v>5000</v>
      </c>
      <c r="AL17" s="5">
        <f t="shared" si="17"/>
        <v>2000</v>
      </c>
      <c r="AM17" s="5">
        <f t="shared" si="18"/>
        <v>3000</v>
      </c>
      <c r="AN17" s="5"/>
      <c r="AO17" s="6" t="s">
        <v>58</v>
      </c>
      <c r="AP17" s="6" t="s">
        <v>47</v>
      </c>
      <c r="AQ17" s="7">
        <f>S17</f>
        <v>2000</v>
      </c>
    </row>
    <row r="18" spans="1:43" s="6" customFormat="1" ht="63.75" customHeight="1">
      <c r="A18" s="2">
        <f>A17+1</f>
        <v>3</v>
      </c>
      <c r="B18" s="44" t="s">
        <v>78</v>
      </c>
      <c r="C18" s="49" t="s">
        <v>71</v>
      </c>
      <c r="D18" s="49" t="s">
        <v>46</v>
      </c>
      <c r="E18" s="49" t="s">
        <v>79</v>
      </c>
      <c r="F18" s="49" t="s">
        <v>57</v>
      </c>
      <c r="G18" s="3" t="s">
        <v>80</v>
      </c>
      <c r="H18" s="41">
        <v>11454</v>
      </c>
      <c r="I18" s="41"/>
      <c r="J18" s="41"/>
      <c r="K18" s="41"/>
      <c r="L18" s="78" t="s">
        <v>246</v>
      </c>
      <c r="M18" s="1">
        <v>14834</v>
      </c>
      <c r="N18" s="41">
        <f>R18</f>
        <v>2000</v>
      </c>
      <c r="O18" s="41">
        <v>6200</v>
      </c>
      <c r="P18" s="36"/>
      <c r="Q18" s="36"/>
      <c r="R18" s="1">
        <f t="shared" si="14"/>
        <v>2000</v>
      </c>
      <c r="S18" s="41">
        <v>2000</v>
      </c>
      <c r="T18" s="41"/>
      <c r="U18" s="41"/>
      <c r="V18" s="41"/>
      <c r="W18" s="1">
        <f t="shared" si="15"/>
        <v>0</v>
      </c>
      <c r="X18" s="1">
        <v>0</v>
      </c>
      <c r="Y18" s="1">
        <v>0</v>
      </c>
      <c r="Z18" s="1"/>
      <c r="AA18" s="1">
        <f t="shared" si="16"/>
        <v>2000</v>
      </c>
      <c r="AB18" s="36"/>
      <c r="AC18" s="1">
        <v>7000</v>
      </c>
      <c r="AD18" s="36"/>
      <c r="AE18" s="1">
        <f>AC18-AD18</f>
        <v>7000</v>
      </c>
      <c r="AF18" s="2"/>
      <c r="AG18" s="39">
        <f t="shared" si="2"/>
        <v>0</v>
      </c>
      <c r="AH18" s="35">
        <v>2800</v>
      </c>
      <c r="AI18" s="25"/>
      <c r="AJ18" s="4"/>
      <c r="AK18" s="5">
        <f>AC18</f>
        <v>7000</v>
      </c>
      <c r="AL18" s="5">
        <f t="shared" si="17"/>
        <v>2800</v>
      </c>
      <c r="AM18" s="5">
        <f t="shared" si="18"/>
        <v>4200</v>
      </c>
      <c r="AN18" s="5"/>
      <c r="AO18" s="6" t="s">
        <v>58</v>
      </c>
      <c r="AP18" s="6" t="s">
        <v>47</v>
      </c>
      <c r="AQ18" s="7">
        <f>S18</f>
        <v>2000</v>
      </c>
    </row>
    <row r="19" spans="1:43" s="34" customFormat="1" ht="39.75" customHeight="1">
      <c r="A19" s="30" t="s">
        <v>48</v>
      </c>
      <c r="B19" s="48" t="s">
        <v>49</v>
      </c>
      <c r="C19" s="30"/>
      <c r="D19" s="30"/>
      <c r="E19" s="30"/>
      <c r="F19" s="30"/>
      <c r="G19" s="30"/>
      <c r="H19" s="31">
        <f>SUM(H20,H22,H86)</f>
        <v>79905</v>
      </c>
      <c r="I19" s="31">
        <f>SUM(I20,I22,I86)</f>
        <v>0</v>
      </c>
      <c r="J19" s="31">
        <f>SUM(J20,J22,J86)</f>
        <v>9000</v>
      </c>
      <c r="K19" s="31">
        <f>SUM(K20,K22,K86)</f>
        <v>0</v>
      </c>
      <c r="L19" s="31"/>
      <c r="M19" s="31">
        <f t="shared" ref="M19:Z19" si="19">SUM(M20,M22,M24)</f>
        <v>131498</v>
      </c>
      <c r="N19" s="31">
        <f t="shared" si="19"/>
        <v>24957</v>
      </c>
      <c r="O19" s="31">
        <f t="shared" si="19"/>
        <v>35800</v>
      </c>
      <c r="P19" s="31">
        <f t="shared" si="19"/>
        <v>0</v>
      </c>
      <c r="Q19" s="31">
        <f t="shared" si="19"/>
        <v>0</v>
      </c>
      <c r="R19" s="31">
        <f t="shared" si="19"/>
        <v>24957</v>
      </c>
      <c r="S19" s="31">
        <f t="shared" si="19"/>
        <v>6000</v>
      </c>
      <c r="T19" s="31">
        <f t="shared" si="19"/>
        <v>18000</v>
      </c>
      <c r="U19" s="31">
        <f t="shared" si="19"/>
        <v>0</v>
      </c>
      <c r="V19" s="31">
        <f t="shared" si="19"/>
        <v>957</v>
      </c>
      <c r="W19" s="31">
        <f t="shared" si="19"/>
        <v>1500</v>
      </c>
      <c r="X19" s="31">
        <f t="shared" si="19"/>
        <v>0</v>
      </c>
      <c r="Y19" s="31">
        <f t="shared" si="19"/>
        <v>0</v>
      </c>
      <c r="Z19" s="31">
        <f t="shared" si="19"/>
        <v>1500</v>
      </c>
      <c r="AA19" s="31">
        <f>SUM(AA20,AA22,AA24)</f>
        <v>23457</v>
      </c>
      <c r="AB19" s="31"/>
      <c r="AC19" s="31" t="e">
        <f>SUM(#REF!,AC20,#REF!,AC22,AC86)</f>
        <v>#REF!</v>
      </c>
      <c r="AD19" s="31" t="e">
        <f>SUM(#REF!,AD20,#REF!,AD22,AD86)</f>
        <v>#REF!</v>
      </c>
      <c r="AE19" s="31" t="e">
        <f>SUM(#REF!,AE20,#REF!,AE22,AE86)</f>
        <v>#REF!</v>
      </c>
      <c r="AF19" s="32"/>
      <c r="AG19" s="39">
        <f t="shared" si="2"/>
        <v>0</v>
      </c>
      <c r="AH19" s="35"/>
      <c r="AI19" s="25"/>
      <c r="AJ19" s="33"/>
    </row>
    <row r="20" spans="1:43" s="6" customFormat="1" ht="39.75" customHeight="1">
      <c r="A20" s="2"/>
      <c r="B20" s="50" t="s">
        <v>59</v>
      </c>
      <c r="C20" s="2"/>
      <c r="D20" s="2"/>
      <c r="E20" s="2"/>
      <c r="F20" s="2"/>
      <c r="G20" s="2"/>
      <c r="H20" s="36">
        <f>SUM(H21:H21)</f>
        <v>39590</v>
      </c>
      <c r="I20" s="36">
        <f>SUM(I21:I21)</f>
        <v>0</v>
      </c>
      <c r="J20" s="36">
        <f>SUM(J21:J21)</f>
        <v>9000</v>
      </c>
      <c r="K20" s="36">
        <f>SUM(K21:K21)</f>
        <v>0</v>
      </c>
      <c r="L20" s="79"/>
      <c r="M20" s="36">
        <f t="shared" ref="M20:Z20" si="20">SUM(M21:M21)</f>
        <v>54770</v>
      </c>
      <c r="N20" s="36">
        <f t="shared" si="20"/>
        <v>16000</v>
      </c>
      <c r="O20" s="36">
        <f t="shared" si="20"/>
        <v>8500</v>
      </c>
      <c r="P20" s="36">
        <f t="shared" si="20"/>
        <v>0</v>
      </c>
      <c r="Q20" s="36">
        <f t="shared" si="20"/>
        <v>0</v>
      </c>
      <c r="R20" s="36">
        <f t="shared" si="20"/>
        <v>16000</v>
      </c>
      <c r="S20" s="36">
        <f t="shared" si="20"/>
        <v>0</v>
      </c>
      <c r="T20" s="36">
        <f t="shared" si="20"/>
        <v>9000</v>
      </c>
      <c r="U20" s="36">
        <f t="shared" si="20"/>
        <v>0</v>
      </c>
      <c r="V20" s="36">
        <f t="shared" si="20"/>
        <v>7000</v>
      </c>
      <c r="W20" s="36">
        <f t="shared" si="20"/>
        <v>0</v>
      </c>
      <c r="X20" s="36">
        <f t="shared" si="20"/>
        <v>0</v>
      </c>
      <c r="Y20" s="36">
        <f t="shared" si="20"/>
        <v>0</v>
      </c>
      <c r="Z20" s="36">
        <f t="shared" si="20"/>
        <v>0</v>
      </c>
      <c r="AA20" s="36">
        <f>SUM(AA21:AA21)</f>
        <v>16000</v>
      </c>
      <c r="AB20" s="36"/>
      <c r="AC20" s="36" t="e">
        <f>SUM(#REF!)</f>
        <v>#REF!</v>
      </c>
      <c r="AD20" s="36" t="e">
        <f>SUM(#REF!)</f>
        <v>#REF!</v>
      </c>
      <c r="AE20" s="36" t="e">
        <f>SUM(#REF!)</f>
        <v>#REF!</v>
      </c>
      <c r="AF20" s="37"/>
      <c r="AG20" s="39">
        <f t="shared" si="2"/>
        <v>0</v>
      </c>
      <c r="AH20" s="35"/>
      <c r="AI20" s="25"/>
      <c r="AJ20" s="39"/>
    </row>
    <row r="21" spans="1:43" s="6" customFormat="1" ht="57.75" customHeight="1">
      <c r="A21" s="2">
        <v>1</v>
      </c>
      <c r="B21" s="44" t="s">
        <v>204</v>
      </c>
      <c r="C21" s="49" t="s">
        <v>59</v>
      </c>
      <c r="D21" s="49" t="s">
        <v>46</v>
      </c>
      <c r="E21" s="49" t="s">
        <v>205</v>
      </c>
      <c r="F21" s="49" t="s">
        <v>57</v>
      </c>
      <c r="G21" s="3" t="s">
        <v>206</v>
      </c>
      <c r="H21" s="41">
        <v>39590</v>
      </c>
      <c r="I21" s="41"/>
      <c r="J21" s="41">
        <v>9000</v>
      </c>
      <c r="K21" s="41"/>
      <c r="L21" s="78" t="s">
        <v>248</v>
      </c>
      <c r="M21" s="1">
        <v>54770</v>
      </c>
      <c r="N21" s="41">
        <f>R21</f>
        <v>16000</v>
      </c>
      <c r="O21" s="41">
        <v>8500</v>
      </c>
      <c r="P21" s="36"/>
      <c r="Q21" s="36"/>
      <c r="R21" s="1">
        <f>SUM(S21:V21)</f>
        <v>16000</v>
      </c>
      <c r="S21" s="1"/>
      <c r="T21" s="1">
        <v>9000</v>
      </c>
      <c r="U21" s="1"/>
      <c r="V21" s="1">
        <v>7000</v>
      </c>
      <c r="W21" s="1">
        <f>SUM(X21:Z21)</f>
        <v>0</v>
      </c>
      <c r="X21" s="1"/>
      <c r="Y21" s="1"/>
      <c r="Z21" s="1"/>
      <c r="AA21" s="1">
        <f t="shared" ref="AA21" si="21">R21-X21-Y21-Z21</f>
        <v>16000</v>
      </c>
      <c r="AB21" s="73"/>
      <c r="AC21" s="1"/>
      <c r="AD21" s="36"/>
      <c r="AE21" s="1"/>
      <c r="AF21" s="2"/>
      <c r="AG21" s="39">
        <f t="shared" si="2"/>
        <v>0</v>
      </c>
      <c r="AH21" s="35"/>
      <c r="AI21" s="25"/>
      <c r="AJ21" s="4"/>
      <c r="AK21" s="5"/>
      <c r="AL21" s="5"/>
      <c r="AM21" s="5"/>
      <c r="AN21" s="5"/>
      <c r="AQ21" s="7"/>
    </row>
    <row r="22" spans="1:43" s="6" customFormat="1" ht="39.75" customHeight="1">
      <c r="A22" s="2"/>
      <c r="B22" s="50" t="s">
        <v>60</v>
      </c>
      <c r="C22" s="2"/>
      <c r="D22" s="2"/>
      <c r="E22" s="2"/>
      <c r="F22" s="2"/>
      <c r="G22" s="2"/>
      <c r="H22" s="36">
        <f>SUM(H23:H23)</f>
        <v>25473</v>
      </c>
      <c r="I22" s="36">
        <f>SUM(I23:I23)</f>
        <v>0</v>
      </c>
      <c r="J22" s="36">
        <f>SUM(J23:J23)</f>
        <v>0</v>
      </c>
      <c r="K22" s="36">
        <f>SUM(K23:K23)</f>
        <v>0</v>
      </c>
      <c r="L22" s="77"/>
      <c r="M22" s="36">
        <f t="shared" ref="M22:Z22" si="22">SUM(M23:M23)</f>
        <v>25471</v>
      </c>
      <c r="N22" s="36">
        <f t="shared" si="22"/>
        <v>3957</v>
      </c>
      <c r="O22" s="36">
        <f t="shared" si="22"/>
        <v>9300</v>
      </c>
      <c r="P22" s="36">
        <f t="shared" si="22"/>
        <v>0</v>
      </c>
      <c r="Q22" s="36">
        <f t="shared" si="22"/>
        <v>0</v>
      </c>
      <c r="R22" s="36">
        <f t="shared" si="22"/>
        <v>3957</v>
      </c>
      <c r="S22" s="36">
        <f t="shared" si="22"/>
        <v>3000</v>
      </c>
      <c r="T22" s="36">
        <f t="shared" si="22"/>
        <v>0</v>
      </c>
      <c r="U22" s="36">
        <f t="shared" si="22"/>
        <v>0</v>
      </c>
      <c r="V22" s="36">
        <f t="shared" si="22"/>
        <v>957</v>
      </c>
      <c r="W22" s="36">
        <f t="shared" si="22"/>
        <v>1500</v>
      </c>
      <c r="X22" s="36">
        <f t="shared" si="22"/>
        <v>0</v>
      </c>
      <c r="Y22" s="36">
        <f t="shared" si="22"/>
        <v>0</v>
      </c>
      <c r="Z22" s="36">
        <f t="shared" si="22"/>
        <v>1500</v>
      </c>
      <c r="AA22" s="36">
        <f>SUM(AA23:AA23)</f>
        <v>2457</v>
      </c>
      <c r="AB22" s="36"/>
      <c r="AC22" s="36">
        <f>SUM(AC23:AC23)</f>
        <v>15500</v>
      </c>
      <c r="AD22" s="36">
        <f>SUM(AD23:AD23)</f>
        <v>0</v>
      </c>
      <c r="AE22" s="36">
        <f>SUM(AE23:AE23)</f>
        <v>15500</v>
      </c>
      <c r="AF22" s="37"/>
      <c r="AG22" s="39">
        <f t="shared" si="2"/>
        <v>0</v>
      </c>
      <c r="AH22" s="35"/>
      <c r="AI22" s="25"/>
      <c r="AJ22" s="39"/>
    </row>
    <row r="23" spans="1:43" s="6" customFormat="1" ht="57.75" customHeight="1">
      <c r="A23" s="2">
        <v>1</v>
      </c>
      <c r="B23" s="44" t="s">
        <v>81</v>
      </c>
      <c r="C23" s="49" t="s">
        <v>60</v>
      </c>
      <c r="D23" s="49" t="s">
        <v>46</v>
      </c>
      <c r="E23" s="49" t="s">
        <v>82</v>
      </c>
      <c r="F23" s="49" t="s">
        <v>57</v>
      </c>
      <c r="G23" s="3" t="s">
        <v>83</v>
      </c>
      <c r="H23" s="41">
        <v>25473</v>
      </c>
      <c r="I23" s="41"/>
      <c r="J23" s="41"/>
      <c r="K23" s="41"/>
      <c r="L23" s="78" t="s">
        <v>228</v>
      </c>
      <c r="M23" s="1">
        <v>25471</v>
      </c>
      <c r="N23" s="41">
        <f>R23</f>
        <v>3957</v>
      </c>
      <c r="O23" s="41">
        <v>9300</v>
      </c>
      <c r="P23" s="36"/>
      <c r="Q23" s="36"/>
      <c r="R23" s="1">
        <f t="shared" ref="R23" si="23">SUM(S23:V23)</f>
        <v>3957</v>
      </c>
      <c r="S23" s="41">
        <v>3000</v>
      </c>
      <c r="T23" s="41"/>
      <c r="U23" s="41"/>
      <c r="V23" s="41">
        <v>957</v>
      </c>
      <c r="W23" s="1">
        <f>SUM(X23:Z23)</f>
        <v>1500</v>
      </c>
      <c r="X23" s="1">
        <v>0</v>
      </c>
      <c r="Y23" s="1">
        <v>0</v>
      </c>
      <c r="Z23" s="62">
        <v>1500</v>
      </c>
      <c r="AA23" s="1">
        <f t="shared" ref="AA23" si="24">R23-X23-Y23-Z23</f>
        <v>2457</v>
      </c>
      <c r="AB23" s="36"/>
      <c r="AC23" s="1">
        <v>15500</v>
      </c>
      <c r="AD23" s="36"/>
      <c r="AE23" s="1">
        <f>AC23-AD23</f>
        <v>15500</v>
      </c>
      <c r="AF23" s="2"/>
      <c r="AG23" s="39">
        <f t="shared" si="2"/>
        <v>0</v>
      </c>
      <c r="AH23" s="35">
        <v>6200</v>
      </c>
      <c r="AI23" s="25">
        <f>AH23-S23</f>
        <v>3200</v>
      </c>
      <c r="AJ23" s="4"/>
      <c r="AK23" s="5">
        <f>AC23</f>
        <v>15500</v>
      </c>
      <c r="AL23" s="5">
        <f t="shared" ref="AL23" si="25">AK23/2.5</f>
        <v>6200</v>
      </c>
      <c r="AM23" s="5">
        <f t="shared" ref="AM23" si="26">AK23-AL23</f>
        <v>9300</v>
      </c>
      <c r="AN23" s="5"/>
      <c r="AO23" s="6" t="s">
        <v>58</v>
      </c>
      <c r="AP23" s="6" t="s">
        <v>21</v>
      </c>
      <c r="AQ23" s="7">
        <f>S23</f>
        <v>3000</v>
      </c>
    </row>
    <row r="24" spans="1:43" s="6" customFormat="1" ht="39.75" customHeight="1">
      <c r="A24" s="2"/>
      <c r="B24" s="50" t="s">
        <v>71</v>
      </c>
      <c r="C24" s="2"/>
      <c r="D24" s="2"/>
      <c r="E24" s="2"/>
      <c r="F24" s="2"/>
      <c r="G24" s="2"/>
      <c r="H24" s="36">
        <f t="shared" ref="H24:K24" si="27">SUM(H25:H26)</f>
        <v>273088</v>
      </c>
      <c r="I24" s="36">
        <f t="shared" si="27"/>
        <v>0</v>
      </c>
      <c r="J24" s="36">
        <f t="shared" si="27"/>
        <v>0</v>
      </c>
      <c r="K24" s="36">
        <f t="shared" si="27"/>
        <v>0</v>
      </c>
      <c r="L24" s="77"/>
      <c r="M24" s="36">
        <f>SUM(M25)</f>
        <v>51257</v>
      </c>
      <c r="N24" s="36">
        <f t="shared" ref="N24:Z24" si="28">SUM(N25)</f>
        <v>5000</v>
      </c>
      <c r="O24" s="36">
        <f t="shared" si="28"/>
        <v>18000</v>
      </c>
      <c r="P24" s="36">
        <f t="shared" si="28"/>
        <v>0</v>
      </c>
      <c r="Q24" s="36">
        <f t="shared" si="28"/>
        <v>0</v>
      </c>
      <c r="R24" s="36">
        <f t="shared" si="28"/>
        <v>5000</v>
      </c>
      <c r="S24" s="36">
        <f t="shared" si="28"/>
        <v>3000</v>
      </c>
      <c r="T24" s="36">
        <f t="shared" si="28"/>
        <v>9000</v>
      </c>
      <c r="U24" s="36">
        <f t="shared" si="28"/>
        <v>0</v>
      </c>
      <c r="V24" s="36">
        <f t="shared" si="28"/>
        <v>-7000</v>
      </c>
      <c r="W24" s="36">
        <f t="shared" si="28"/>
        <v>0</v>
      </c>
      <c r="X24" s="36">
        <f t="shared" si="28"/>
        <v>0</v>
      </c>
      <c r="Y24" s="36">
        <f t="shared" si="28"/>
        <v>0</v>
      </c>
      <c r="Z24" s="36">
        <f t="shared" si="28"/>
        <v>0</v>
      </c>
      <c r="AA24" s="36">
        <f>SUM(AA25)</f>
        <v>5000</v>
      </c>
      <c r="AB24" s="36"/>
      <c r="AC24" s="36" t="e">
        <f t="shared" ref="AC24:AE24" si="29">SUM(AC25:AC26)</f>
        <v>#REF!</v>
      </c>
      <c r="AD24" s="36" t="e">
        <f t="shared" si="29"/>
        <v>#REF!</v>
      </c>
      <c r="AE24" s="36" t="e">
        <f t="shared" si="29"/>
        <v>#REF!</v>
      </c>
      <c r="AF24" s="37"/>
      <c r="AG24" s="39">
        <f t="shared" si="2"/>
        <v>0</v>
      </c>
      <c r="AH24" s="35"/>
      <c r="AI24" s="25"/>
      <c r="AJ24" s="39"/>
    </row>
    <row r="25" spans="1:43" s="6" customFormat="1" ht="80.25" customHeight="1">
      <c r="A25" s="2">
        <v>1</v>
      </c>
      <c r="B25" s="44" t="s">
        <v>84</v>
      </c>
      <c r="C25" s="49" t="s">
        <v>71</v>
      </c>
      <c r="D25" s="49" t="s">
        <v>85</v>
      </c>
      <c r="E25" s="49" t="s">
        <v>86</v>
      </c>
      <c r="F25" s="49" t="s">
        <v>57</v>
      </c>
      <c r="G25" s="3" t="s">
        <v>87</v>
      </c>
      <c r="H25" s="41">
        <v>51257</v>
      </c>
      <c r="I25" s="41"/>
      <c r="J25" s="41"/>
      <c r="K25" s="41"/>
      <c r="L25" s="78" t="s">
        <v>268</v>
      </c>
      <c r="M25" s="1">
        <v>51257</v>
      </c>
      <c r="N25" s="41">
        <f t="shared" ref="N25" si="30">R25</f>
        <v>5000</v>
      </c>
      <c r="O25" s="41">
        <v>18000</v>
      </c>
      <c r="P25" s="36"/>
      <c r="Q25" s="36"/>
      <c r="R25" s="1">
        <f t="shared" ref="R25" si="31">SUM(S25:V25)</f>
        <v>5000</v>
      </c>
      <c r="S25" s="41">
        <v>3000</v>
      </c>
      <c r="T25" s="41">
        <v>9000</v>
      </c>
      <c r="U25" s="41"/>
      <c r="V25" s="41">
        <v>-7000</v>
      </c>
      <c r="W25" s="1">
        <f>SUM(X25:Z25)</f>
        <v>0</v>
      </c>
      <c r="X25" s="1">
        <v>0</v>
      </c>
      <c r="Y25" s="1">
        <v>0</v>
      </c>
      <c r="Z25" s="1"/>
      <c r="AA25" s="1">
        <f t="shared" ref="AA25" si="32">R25-X25-Y25-Z25</f>
        <v>5000</v>
      </c>
      <c r="AB25" s="73"/>
      <c r="AC25" s="1">
        <v>30000</v>
      </c>
      <c r="AD25" s="36"/>
      <c r="AE25" s="1">
        <f>AC25-AD25</f>
        <v>30000</v>
      </c>
      <c r="AF25" s="2"/>
      <c r="AG25" s="39">
        <f t="shared" si="2"/>
        <v>0</v>
      </c>
      <c r="AH25" s="35">
        <v>12000</v>
      </c>
      <c r="AI25" s="25">
        <f>AH25-S25</f>
        <v>9000</v>
      </c>
      <c r="AJ25" s="4"/>
      <c r="AK25" s="5">
        <f>AC25</f>
        <v>30000</v>
      </c>
      <c r="AL25" s="5">
        <f t="shared" ref="AL25" si="33">AK25/2.5</f>
        <v>12000</v>
      </c>
      <c r="AM25" s="5">
        <f t="shared" ref="AM25" si="34">AK25-AL25</f>
        <v>18000</v>
      </c>
      <c r="AN25" s="5"/>
      <c r="AO25" s="6" t="s">
        <v>58</v>
      </c>
      <c r="AP25" s="6" t="s">
        <v>21</v>
      </c>
      <c r="AQ25" s="7">
        <f>S25</f>
        <v>3000</v>
      </c>
    </row>
    <row r="26" spans="1:43" s="6" customFormat="1" ht="48.75" customHeight="1">
      <c r="A26" s="57" t="s">
        <v>220</v>
      </c>
      <c r="B26" s="50" t="s">
        <v>104</v>
      </c>
      <c r="C26" s="2"/>
      <c r="D26" s="2"/>
      <c r="E26" s="2"/>
      <c r="F26" s="2"/>
      <c r="G26" s="2"/>
      <c r="H26" s="36">
        <f>SUM(H27,H35,H42)</f>
        <v>221831</v>
      </c>
      <c r="I26" s="36">
        <f>SUM(I27,I35,I42)</f>
        <v>0</v>
      </c>
      <c r="J26" s="36">
        <f>SUM(J27,J35,J42)</f>
        <v>0</v>
      </c>
      <c r="K26" s="36">
        <f>SUM(K27,K35,K42)</f>
        <v>0</v>
      </c>
      <c r="L26" s="77"/>
      <c r="M26" s="36">
        <f t="shared" ref="M26:V26" si="35">SUM(M27,M35,M42)</f>
        <v>324372</v>
      </c>
      <c r="N26" s="36">
        <f t="shared" si="35"/>
        <v>33000</v>
      </c>
      <c r="O26" s="36">
        <f t="shared" si="35"/>
        <v>146600</v>
      </c>
      <c r="P26" s="36">
        <f t="shared" si="35"/>
        <v>0</v>
      </c>
      <c r="Q26" s="36">
        <f t="shared" si="35"/>
        <v>0</v>
      </c>
      <c r="R26" s="36">
        <f t="shared" si="35"/>
        <v>33000</v>
      </c>
      <c r="S26" s="36">
        <f t="shared" si="35"/>
        <v>33000</v>
      </c>
      <c r="T26" s="36">
        <f t="shared" si="35"/>
        <v>0</v>
      </c>
      <c r="U26" s="36">
        <f t="shared" si="35"/>
        <v>0</v>
      </c>
      <c r="V26" s="36">
        <f t="shared" si="35"/>
        <v>0</v>
      </c>
      <c r="W26" s="36">
        <f>SUM(W27,W35,W42)</f>
        <v>5000</v>
      </c>
      <c r="X26" s="36">
        <f>SUM(X27,X35,X42)</f>
        <v>0</v>
      </c>
      <c r="Y26" s="36">
        <f>SUM(Y27,Y35,Y42)</f>
        <v>0</v>
      </c>
      <c r="Z26" s="36">
        <f>SUM(Z27,Z35,Z42)</f>
        <v>5000</v>
      </c>
      <c r="AA26" s="36">
        <f>SUM(AA27,AA35,AA42)</f>
        <v>28000</v>
      </c>
      <c r="AB26" s="36"/>
      <c r="AC26" s="36" t="e">
        <f>SUM(AC27,AC35,AC42)</f>
        <v>#REF!</v>
      </c>
      <c r="AD26" s="36" t="e">
        <f>SUM(AD27,AD35,AD42)</f>
        <v>#REF!</v>
      </c>
      <c r="AE26" s="36" t="e">
        <f>SUM(AE27,AE35,AE42)</f>
        <v>#REF!</v>
      </c>
      <c r="AF26" s="37"/>
      <c r="AG26" s="39">
        <f t="shared" si="2"/>
        <v>0</v>
      </c>
      <c r="AH26" s="35"/>
      <c r="AI26" s="25"/>
      <c r="AJ26" s="39"/>
    </row>
    <row r="27" spans="1:43" s="34" customFormat="1" ht="39.75" customHeight="1">
      <c r="A27" s="30" t="s">
        <v>44</v>
      </c>
      <c r="B27" s="48" t="s">
        <v>45</v>
      </c>
      <c r="C27" s="30"/>
      <c r="D27" s="30"/>
      <c r="E27" s="30"/>
      <c r="F27" s="30"/>
      <c r="G27" s="30"/>
      <c r="H27" s="31">
        <f>SUM(H28,H32)</f>
        <v>131474</v>
      </c>
      <c r="I27" s="31">
        <f t="shared" ref="I27" si="36">SUM(I28,I32)</f>
        <v>0</v>
      </c>
      <c r="J27" s="31">
        <f t="shared" ref="J27" si="37">SUM(J28,J32)</f>
        <v>0</v>
      </c>
      <c r="K27" s="31">
        <f t="shared" ref="K27" si="38">SUM(K28,K32)</f>
        <v>0</v>
      </c>
      <c r="L27" s="31">
        <f t="shared" ref="L27" si="39">SUM(L28,L32)</f>
        <v>0</v>
      </c>
      <c r="M27" s="31">
        <f t="shared" ref="M27" si="40">SUM(M28,M32)</f>
        <v>192792</v>
      </c>
      <c r="N27" s="31">
        <f t="shared" ref="N27:V27" si="41">SUM(N28,N32)</f>
        <v>16200</v>
      </c>
      <c r="O27" s="31">
        <f t="shared" si="41"/>
        <v>99800</v>
      </c>
      <c r="P27" s="31">
        <f t="shared" si="41"/>
        <v>0</v>
      </c>
      <c r="Q27" s="31">
        <f t="shared" si="41"/>
        <v>0</v>
      </c>
      <c r="R27" s="31">
        <f t="shared" si="41"/>
        <v>16200</v>
      </c>
      <c r="S27" s="31">
        <f t="shared" si="41"/>
        <v>16200</v>
      </c>
      <c r="T27" s="31">
        <f t="shared" si="41"/>
        <v>0</v>
      </c>
      <c r="U27" s="31">
        <f t="shared" si="41"/>
        <v>0</v>
      </c>
      <c r="V27" s="31">
        <f t="shared" si="41"/>
        <v>0</v>
      </c>
      <c r="W27" s="31">
        <f t="shared" ref="W27" si="42">SUM(W28,W32)</f>
        <v>5000</v>
      </c>
      <c r="X27" s="31">
        <f t="shared" ref="X27" si="43">SUM(X28,X32)</f>
        <v>0</v>
      </c>
      <c r="Y27" s="31">
        <f t="shared" ref="Y27" si="44">SUM(Y28,Y32)</f>
        <v>0</v>
      </c>
      <c r="Z27" s="31">
        <f t="shared" ref="Z27" si="45">SUM(Z28,Z32)</f>
        <v>5000</v>
      </c>
      <c r="AA27" s="31">
        <f>SUM(AA28,AA32)</f>
        <v>11200</v>
      </c>
      <c r="AB27" s="31"/>
      <c r="AC27" s="31" t="e">
        <f>SUM(#REF!,#REF!,#REF!,AC28,AC32)</f>
        <v>#REF!</v>
      </c>
      <c r="AD27" s="31" t="e">
        <f>SUM(#REF!,#REF!,#REF!,AD28,AD32)</f>
        <v>#REF!</v>
      </c>
      <c r="AE27" s="31" t="e">
        <f>SUM(#REF!,#REF!,#REF!,AE28,AE32)</f>
        <v>#REF!</v>
      </c>
      <c r="AF27" s="32"/>
      <c r="AG27" s="39">
        <f t="shared" si="2"/>
        <v>0</v>
      </c>
      <c r="AH27" s="35"/>
      <c r="AI27" s="25"/>
      <c r="AJ27" s="33"/>
    </row>
    <row r="28" spans="1:43" s="6" customFormat="1" ht="39.75" customHeight="1">
      <c r="A28" s="2"/>
      <c r="B28" s="50" t="s">
        <v>107</v>
      </c>
      <c r="C28" s="2"/>
      <c r="D28" s="2"/>
      <c r="E28" s="2"/>
      <c r="F28" s="2"/>
      <c r="G28" s="2"/>
      <c r="H28" s="36">
        <f t="shared" ref="H28:K28" si="46">SUM(H29:H31)</f>
        <v>96514</v>
      </c>
      <c r="I28" s="36">
        <f t="shared" si="46"/>
        <v>0</v>
      </c>
      <c r="J28" s="36">
        <f t="shared" si="46"/>
        <v>0</v>
      </c>
      <c r="K28" s="36">
        <f t="shared" si="46"/>
        <v>0</v>
      </c>
      <c r="L28" s="77"/>
      <c r="M28" s="36">
        <f t="shared" ref="M28:V28" si="47">SUM(M29:M31)</f>
        <v>152019</v>
      </c>
      <c r="N28" s="36">
        <f t="shared" si="47"/>
        <v>10000</v>
      </c>
      <c r="O28" s="36">
        <f t="shared" si="47"/>
        <v>77800</v>
      </c>
      <c r="P28" s="36">
        <f t="shared" si="47"/>
        <v>0</v>
      </c>
      <c r="Q28" s="36">
        <f t="shared" si="47"/>
        <v>0</v>
      </c>
      <c r="R28" s="36">
        <f t="shared" si="47"/>
        <v>10000</v>
      </c>
      <c r="S28" s="36">
        <f t="shared" si="47"/>
        <v>10000</v>
      </c>
      <c r="T28" s="36">
        <f t="shared" si="47"/>
        <v>0</v>
      </c>
      <c r="U28" s="36">
        <f t="shared" si="47"/>
        <v>0</v>
      </c>
      <c r="V28" s="36">
        <f t="shared" si="47"/>
        <v>0</v>
      </c>
      <c r="W28" s="36">
        <f t="shared" ref="W28:Z28" si="48">SUM(W29:W31)</f>
        <v>5000</v>
      </c>
      <c r="X28" s="36">
        <f t="shared" si="48"/>
        <v>0</v>
      </c>
      <c r="Y28" s="36">
        <f t="shared" si="48"/>
        <v>0</v>
      </c>
      <c r="Z28" s="36">
        <f t="shared" si="48"/>
        <v>5000</v>
      </c>
      <c r="AA28" s="36">
        <f>SUM(AA29:AA31)</f>
        <v>5000</v>
      </c>
      <c r="AB28" s="36"/>
      <c r="AC28" s="36">
        <f t="shared" ref="AC28:AE28" si="49">SUM(AC29:AC31)</f>
        <v>63000</v>
      </c>
      <c r="AD28" s="36">
        <f t="shared" si="49"/>
        <v>0</v>
      </c>
      <c r="AE28" s="36">
        <f t="shared" si="49"/>
        <v>63000</v>
      </c>
      <c r="AF28" s="37"/>
      <c r="AG28" s="39">
        <f t="shared" si="2"/>
        <v>0</v>
      </c>
      <c r="AH28" s="35"/>
      <c r="AI28" s="25"/>
      <c r="AJ28" s="39"/>
    </row>
    <row r="29" spans="1:43" s="6" customFormat="1" ht="109.5" customHeight="1">
      <c r="A29" s="2">
        <v>1</v>
      </c>
      <c r="B29" s="44" t="s">
        <v>108</v>
      </c>
      <c r="C29" s="49" t="s">
        <v>107</v>
      </c>
      <c r="D29" s="49" t="s">
        <v>46</v>
      </c>
      <c r="E29" s="49" t="s">
        <v>109</v>
      </c>
      <c r="F29" s="49" t="s">
        <v>57</v>
      </c>
      <c r="G29" s="3" t="s">
        <v>110</v>
      </c>
      <c r="H29" s="41">
        <v>47404</v>
      </c>
      <c r="I29" s="41"/>
      <c r="J29" s="41"/>
      <c r="K29" s="41"/>
      <c r="L29" s="78" t="s">
        <v>247</v>
      </c>
      <c r="M29" s="1">
        <v>74678</v>
      </c>
      <c r="N29" s="41">
        <v>4000</v>
      </c>
      <c r="O29" s="41">
        <v>53200</v>
      </c>
      <c r="P29" s="36"/>
      <c r="Q29" s="36"/>
      <c r="R29" s="1">
        <f>SUM(S29:V29)</f>
        <v>4000</v>
      </c>
      <c r="S29" s="41">
        <v>4000</v>
      </c>
      <c r="T29" s="41"/>
      <c r="U29" s="41"/>
      <c r="V29" s="41"/>
      <c r="W29" s="1">
        <f t="shared" ref="W29:W31" si="50">SUM(X29:Z29)</f>
        <v>2000</v>
      </c>
      <c r="X29" s="1">
        <v>0</v>
      </c>
      <c r="Y29" s="1">
        <v>0</v>
      </c>
      <c r="Z29" s="62">
        <v>2000</v>
      </c>
      <c r="AA29" s="1">
        <f t="shared" ref="AA29:AA31" si="51">R29-X29-Y29-Z29</f>
        <v>2000</v>
      </c>
      <c r="AB29" s="36"/>
      <c r="AC29" s="1">
        <v>32000</v>
      </c>
      <c r="AD29" s="36"/>
      <c r="AE29" s="42">
        <f>AC29-AD29</f>
        <v>32000</v>
      </c>
      <c r="AF29" s="2"/>
      <c r="AG29" s="39">
        <f t="shared" si="2"/>
        <v>0</v>
      </c>
      <c r="AH29" s="35">
        <v>12800</v>
      </c>
      <c r="AI29" s="25">
        <f>AH29-S29</f>
        <v>8800</v>
      </c>
      <c r="AJ29" s="4"/>
      <c r="AK29" s="5">
        <f>AC29</f>
        <v>32000</v>
      </c>
      <c r="AL29" s="5">
        <f t="shared" ref="AL29:AL31" si="52">AK29/2.5</f>
        <v>12800</v>
      </c>
      <c r="AM29" s="5">
        <f t="shared" ref="AM29:AM31" si="53">AK29-AL29</f>
        <v>19200</v>
      </c>
      <c r="AN29" s="5"/>
      <c r="AO29" s="6" t="s">
        <v>58</v>
      </c>
      <c r="AP29" s="6" t="s">
        <v>47</v>
      </c>
      <c r="AQ29" s="7">
        <f>S29</f>
        <v>4000</v>
      </c>
    </row>
    <row r="30" spans="1:43" s="6" customFormat="1" ht="72.75" customHeight="1">
      <c r="A30" s="2">
        <f>+A29+1</f>
        <v>2</v>
      </c>
      <c r="B30" s="44" t="s">
        <v>195</v>
      </c>
      <c r="C30" s="49" t="s">
        <v>107</v>
      </c>
      <c r="D30" s="49" t="s">
        <v>46</v>
      </c>
      <c r="E30" s="49" t="s">
        <v>106</v>
      </c>
      <c r="F30" s="49" t="s">
        <v>57</v>
      </c>
      <c r="G30" s="3" t="s">
        <v>111</v>
      </c>
      <c r="H30" s="41">
        <v>25837</v>
      </c>
      <c r="I30" s="41"/>
      <c r="J30" s="41"/>
      <c r="K30" s="41"/>
      <c r="L30" s="78" t="s">
        <v>237</v>
      </c>
      <c r="M30" s="1">
        <v>40508</v>
      </c>
      <c r="N30" s="41">
        <f>R30</f>
        <v>3000</v>
      </c>
      <c r="O30" s="41">
        <v>12600</v>
      </c>
      <c r="P30" s="36"/>
      <c r="Q30" s="36"/>
      <c r="R30" s="1">
        <f t="shared" ref="R30:R31" si="54">SUM(S30:V30)</f>
        <v>3000</v>
      </c>
      <c r="S30" s="41">
        <v>3000</v>
      </c>
      <c r="T30" s="41"/>
      <c r="U30" s="41"/>
      <c r="V30" s="41"/>
      <c r="W30" s="1">
        <f t="shared" si="50"/>
        <v>1500</v>
      </c>
      <c r="X30" s="1">
        <v>0</v>
      </c>
      <c r="Y30" s="1">
        <v>0</v>
      </c>
      <c r="Z30" s="62">
        <v>1500</v>
      </c>
      <c r="AA30" s="1">
        <f t="shared" si="51"/>
        <v>1500</v>
      </c>
      <c r="AB30" s="36"/>
      <c r="AC30" s="1">
        <v>16000</v>
      </c>
      <c r="AD30" s="36"/>
      <c r="AE30" s="42">
        <f>AC30-AD30</f>
        <v>16000</v>
      </c>
      <c r="AF30" s="2"/>
      <c r="AG30" s="39">
        <f t="shared" si="2"/>
        <v>0</v>
      </c>
      <c r="AH30" s="35">
        <v>6400</v>
      </c>
      <c r="AI30" s="25">
        <f>AH30-S30</f>
        <v>3400</v>
      </c>
      <c r="AJ30" s="4"/>
      <c r="AK30" s="5">
        <f>AC30</f>
        <v>16000</v>
      </c>
      <c r="AL30" s="5">
        <f t="shared" si="52"/>
        <v>6400</v>
      </c>
      <c r="AM30" s="5">
        <f t="shared" si="53"/>
        <v>9600</v>
      </c>
      <c r="AN30" s="5"/>
      <c r="AO30" s="6" t="s">
        <v>58</v>
      </c>
      <c r="AP30" s="6" t="s">
        <v>47</v>
      </c>
      <c r="AQ30" s="7">
        <f>S30</f>
        <v>3000</v>
      </c>
    </row>
    <row r="31" spans="1:43" s="6" customFormat="1" ht="57.75" customHeight="1">
      <c r="A31" s="2">
        <f>+A30+1</f>
        <v>3</v>
      </c>
      <c r="B31" s="44" t="s">
        <v>112</v>
      </c>
      <c r="C31" s="49" t="s">
        <v>107</v>
      </c>
      <c r="D31" s="49" t="s">
        <v>46</v>
      </c>
      <c r="E31" s="49" t="s">
        <v>105</v>
      </c>
      <c r="F31" s="49" t="s">
        <v>57</v>
      </c>
      <c r="G31" s="3" t="s">
        <v>113</v>
      </c>
      <c r="H31" s="41">
        <v>23273</v>
      </c>
      <c r="I31" s="41"/>
      <c r="J31" s="41"/>
      <c r="K31" s="41"/>
      <c r="L31" s="78" t="s">
        <v>238</v>
      </c>
      <c r="M31" s="1">
        <v>36833</v>
      </c>
      <c r="N31" s="41">
        <f>R31</f>
        <v>3000</v>
      </c>
      <c r="O31" s="41">
        <v>12000</v>
      </c>
      <c r="P31" s="36"/>
      <c r="Q31" s="36"/>
      <c r="R31" s="1">
        <f t="shared" si="54"/>
        <v>3000</v>
      </c>
      <c r="S31" s="41">
        <v>3000</v>
      </c>
      <c r="T31" s="41"/>
      <c r="U31" s="41"/>
      <c r="V31" s="41"/>
      <c r="W31" s="1">
        <f t="shared" si="50"/>
        <v>1500</v>
      </c>
      <c r="X31" s="1">
        <v>0</v>
      </c>
      <c r="Y31" s="1">
        <v>0</v>
      </c>
      <c r="Z31" s="62">
        <v>1500</v>
      </c>
      <c r="AA31" s="1">
        <f t="shared" si="51"/>
        <v>1500</v>
      </c>
      <c r="AB31" s="36"/>
      <c r="AC31" s="1">
        <v>15000</v>
      </c>
      <c r="AD31" s="36"/>
      <c r="AE31" s="42">
        <f>AC31-AD31</f>
        <v>15000</v>
      </c>
      <c r="AF31" s="2"/>
      <c r="AG31" s="39">
        <f t="shared" si="2"/>
        <v>0</v>
      </c>
      <c r="AH31" s="35">
        <v>6000</v>
      </c>
      <c r="AI31" s="25">
        <f>AH31-S31</f>
        <v>3000</v>
      </c>
      <c r="AJ31" s="4"/>
      <c r="AK31" s="5">
        <f>AC31</f>
        <v>15000</v>
      </c>
      <c r="AL31" s="5">
        <f t="shared" si="52"/>
        <v>6000</v>
      </c>
      <c r="AM31" s="5">
        <f t="shared" si="53"/>
        <v>9000</v>
      </c>
      <c r="AN31" s="5"/>
      <c r="AO31" s="6" t="s">
        <v>58</v>
      </c>
      <c r="AP31" s="6" t="s">
        <v>47</v>
      </c>
      <c r="AQ31" s="7">
        <f>S31</f>
        <v>3000</v>
      </c>
    </row>
    <row r="32" spans="1:43" s="6" customFormat="1" ht="39.75" customHeight="1">
      <c r="A32" s="2"/>
      <c r="B32" s="50" t="s">
        <v>114</v>
      </c>
      <c r="C32" s="2"/>
      <c r="D32" s="2"/>
      <c r="E32" s="2"/>
      <c r="F32" s="2"/>
      <c r="G32" s="2"/>
      <c r="H32" s="36">
        <f>SUM(H33:H34)</f>
        <v>34960</v>
      </c>
      <c r="I32" s="36">
        <f>SUM(I33:I34)</f>
        <v>0</v>
      </c>
      <c r="J32" s="36">
        <f t="shared" ref="J32:K32" si="55">SUM(J33:J34)</f>
        <v>0</v>
      </c>
      <c r="K32" s="36">
        <f t="shared" si="55"/>
        <v>0</v>
      </c>
      <c r="L32" s="77"/>
      <c r="M32" s="36">
        <f>SUM(M33:M34)</f>
        <v>40773</v>
      </c>
      <c r="N32" s="36">
        <f t="shared" ref="N32:O32" si="56">SUM(N33:N34)</f>
        <v>6200</v>
      </c>
      <c r="O32" s="36">
        <f t="shared" si="56"/>
        <v>22000</v>
      </c>
      <c r="P32" s="36">
        <f>SUM(P33:P34)</f>
        <v>0</v>
      </c>
      <c r="Q32" s="36">
        <f>SUM(Q33:Q34)</f>
        <v>0</v>
      </c>
      <c r="R32" s="36">
        <f t="shared" ref="R32:V32" si="57">SUM(R33:R34)</f>
        <v>6200</v>
      </c>
      <c r="S32" s="36">
        <f t="shared" si="57"/>
        <v>6200</v>
      </c>
      <c r="T32" s="36">
        <f t="shared" si="57"/>
        <v>0</v>
      </c>
      <c r="U32" s="36">
        <f t="shared" si="57"/>
        <v>0</v>
      </c>
      <c r="V32" s="36">
        <f t="shared" si="57"/>
        <v>0</v>
      </c>
      <c r="W32" s="36">
        <f t="shared" ref="W32:Z32" si="58">SUM(W33:W34)</f>
        <v>0</v>
      </c>
      <c r="X32" s="36">
        <f t="shared" si="58"/>
        <v>0</v>
      </c>
      <c r="Y32" s="36">
        <f t="shared" si="58"/>
        <v>0</v>
      </c>
      <c r="Z32" s="36">
        <f t="shared" si="58"/>
        <v>0</v>
      </c>
      <c r="AA32" s="36">
        <f>SUM(AA33:AA34)</f>
        <v>6200</v>
      </c>
      <c r="AB32" s="36"/>
      <c r="AC32" s="36">
        <f>SUM(AC33:AC34)</f>
        <v>22000</v>
      </c>
      <c r="AD32" s="36">
        <f>SUM(AD33:AD34)</f>
        <v>0</v>
      </c>
      <c r="AE32" s="36">
        <f>SUM(AE33:AE34)</f>
        <v>22000</v>
      </c>
      <c r="AF32" s="37"/>
      <c r="AG32" s="39">
        <f t="shared" si="2"/>
        <v>0</v>
      </c>
      <c r="AH32" s="35"/>
      <c r="AI32" s="25"/>
      <c r="AJ32" s="39"/>
    </row>
    <row r="33" spans="1:43" s="6" customFormat="1" ht="95.25" customHeight="1">
      <c r="A33" s="2">
        <v>1</v>
      </c>
      <c r="B33" s="44" t="s">
        <v>225</v>
      </c>
      <c r="C33" s="49" t="s">
        <v>114</v>
      </c>
      <c r="D33" s="49" t="s">
        <v>46</v>
      </c>
      <c r="E33" s="49" t="s">
        <v>115</v>
      </c>
      <c r="F33" s="49" t="s">
        <v>57</v>
      </c>
      <c r="G33" s="3" t="s">
        <v>116</v>
      </c>
      <c r="H33" s="41">
        <v>13310</v>
      </c>
      <c r="I33" s="41"/>
      <c r="J33" s="41"/>
      <c r="K33" s="41"/>
      <c r="L33" s="78" t="s">
        <v>239</v>
      </c>
      <c r="M33" s="1">
        <v>25816</v>
      </c>
      <c r="N33" s="41">
        <f>R33</f>
        <v>3200</v>
      </c>
      <c r="O33" s="41">
        <v>8000</v>
      </c>
      <c r="P33" s="36"/>
      <c r="Q33" s="36"/>
      <c r="R33" s="1">
        <f t="shared" ref="R33:R34" si="59">SUM(S33:V33)</f>
        <v>3200</v>
      </c>
      <c r="S33" s="41">
        <v>3200</v>
      </c>
      <c r="T33" s="41"/>
      <c r="U33" s="41"/>
      <c r="V33" s="41"/>
      <c r="W33" s="1">
        <f t="shared" ref="W33:W34" si="60">SUM(X33:Z33)</f>
        <v>0</v>
      </c>
      <c r="X33" s="1">
        <v>0</v>
      </c>
      <c r="Y33" s="1">
        <v>0</v>
      </c>
      <c r="Z33" s="1"/>
      <c r="AA33" s="1">
        <f t="shared" ref="AA33:AA34" si="61">R33-X33-Y33-Z33</f>
        <v>3200</v>
      </c>
      <c r="AB33" s="36"/>
      <c r="AC33" s="1">
        <v>8000</v>
      </c>
      <c r="AD33" s="36"/>
      <c r="AE33" s="42">
        <f>AC33-AD33</f>
        <v>8000</v>
      </c>
      <c r="AF33" s="2"/>
      <c r="AG33" s="39">
        <f t="shared" si="2"/>
        <v>0</v>
      </c>
      <c r="AH33" s="35">
        <v>3200</v>
      </c>
      <c r="AI33" s="25"/>
      <c r="AJ33" s="4"/>
      <c r="AK33" s="5">
        <f>AC33</f>
        <v>8000</v>
      </c>
      <c r="AL33" s="5">
        <f t="shared" ref="AL33:AL34" si="62">AK33/2.5</f>
        <v>3200</v>
      </c>
      <c r="AM33" s="5">
        <f t="shared" ref="AM33:AM34" si="63">AK33-AL33</f>
        <v>4800</v>
      </c>
      <c r="AN33" s="5"/>
      <c r="AO33" s="6" t="s">
        <v>58</v>
      </c>
      <c r="AP33" s="6" t="s">
        <v>47</v>
      </c>
      <c r="AQ33" s="7">
        <f>S33</f>
        <v>3200</v>
      </c>
    </row>
    <row r="34" spans="1:43" s="6" customFormat="1" ht="98.25" customHeight="1">
      <c r="A34" s="2">
        <f>+A33+1</f>
        <v>2</v>
      </c>
      <c r="B34" s="44" t="s">
        <v>196</v>
      </c>
      <c r="C34" s="49" t="s">
        <v>114</v>
      </c>
      <c r="D34" s="49" t="s">
        <v>46</v>
      </c>
      <c r="E34" s="49" t="s">
        <v>106</v>
      </c>
      <c r="F34" s="49" t="s">
        <v>57</v>
      </c>
      <c r="G34" s="3" t="s">
        <v>117</v>
      </c>
      <c r="H34" s="41">
        <v>21650</v>
      </c>
      <c r="I34" s="41"/>
      <c r="J34" s="41"/>
      <c r="K34" s="41"/>
      <c r="L34" s="78" t="s">
        <v>249</v>
      </c>
      <c r="M34" s="1">
        <v>14957</v>
      </c>
      <c r="N34" s="41">
        <f>R34</f>
        <v>3000</v>
      </c>
      <c r="O34" s="41">
        <v>14000</v>
      </c>
      <c r="P34" s="36"/>
      <c r="Q34" s="36"/>
      <c r="R34" s="1">
        <f t="shared" si="59"/>
        <v>3000</v>
      </c>
      <c r="S34" s="41">
        <v>3000</v>
      </c>
      <c r="T34" s="41"/>
      <c r="U34" s="41"/>
      <c r="V34" s="41"/>
      <c r="W34" s="1">
        <f t="shared" si="60"/>
        <v>0</v>
      </c>
      <c r="X34" s="1">
        <v>0</v>
      </c>
      <c r="Y34" s="1">
        <v>0</v>
      </c>
      <c r="Z34" s="1"/>
      <c r="AA34" s="1">
        <f t="shared" si="61"/>
        <v>3000</v>
      </c>
      <c r="AB34" s="36"/>
      <c r="AC34" s="1">
        <v>14000</v>
      </c>
      <c r="AD34" s="36"/>
      <c r="AE34" s="42">
        <f>AC34-AD34</f>
        <v>14000</v>
      </c>
      <c r="AF34" s="2"/>
      <c r="AG34" s="39">
        <f t="shared" si="2"/>
        <v>0</v>
      </c>
      <c r="AH34" s="35">
        <v>5600</v>
      </c>
      <c r="AI34" s="25">
        <f>AH34-S34</f>
        <v>2600</v>
      </c>
      <c r="AJ34" s="4"/>
      <c r="AK34" s="5">
        <f>AC34</f>
        <v>14000</v>
      </c>
      <c r="AL34" s="5">
        <f t="shared" si="62"/>
        <v>5600</v>
      </c>
      <c r="AM34" s="5">
        <f t="shared" si="63"/>
        <v>8400</v>
      </c>
      <c r="AN34" s="5"/>
      <c r="AO34" s="6" t="s">
        <v>58</v>
      </c>
      <c r="AP34" s="6" t="s">
        <v>47</v>
      </c>
      <c r="AQ34" s="7">
        <f>S34</f>
        <v>3000</v>
      </c>
    </row>
    <row r="35" spans="1:43" s="34" customFormat="1" ht="39.75" customHeight="1">
      <c r="A35" s="30" t="s">
        <v>48</v>
      </c>
      <c r="B35" s="48" t="s">
        <v>49</v>
      </c>
      <c r="C35" s="30"/>
      <c r="D35" s="30"/>
      <c r="E35" s="30"/>
      <c r="F35" s="30"/>
      <c r="G35" s="30"/>
      <c r="H35" s="31">
        <f>SUM(H36,H39)</f>
        <v>77730</v>
      </c>
      <c r="I35" s="31">
        <f t="shared" ref="I35" si="64">SUM(I36,I39)</f>
        <v>0</v>
      </c>
      <c r="J35" s="31">
        <f t="shared" ref="J35" si="65">SUM(J36,J39)</f>
        <v>0</v>
      </c>
      <c r="K35" s="31">
        <f t="shared" ref="K35" si="66">SUM(K36,K39)</f>
        <v>0</v>
      </c>
      <c r="L35" s="31">
        <f t="shared" ref="L35" si="67">SUM(L36,L39)</f>
        <v>0</v>
      </c>
      <c r="M35" s="31">
        <f t="shared" ref="M35" si="68">SUM(M36,M39)</f>
        <v>115178</v>
      </c>
      <c r="N35" s="31">
        <f t="shared" ref="N35:V35" si="69">SUM(N36,N39)</f>
        <v>14000</v>
      </c>
      <c r="O35" s="31">
        <f t="shared" si="69"/>
        <v>42500</v>
      </c>
      <c r="P35" s="31">
        <f t="shared" si="69"/>
        <v>0</v>
      </c>
      <c r="Q35" s="31">
        <f t="shared" si="69"/>
        <v>0</v>
      </c>
      <c r="R35" s="31">
        <f t="shared" si="69"/>
        <v>14000</v>
      </c>
      <c r="S35" s="31">
        <f t="shared" si="69"/>
        <v>14000</v>
      </c>
      <c r="T35" s="31">
        <f t="shared" si="69"/>
        <v>0</v>
      </c>
      <c r="U35" s="31">
        <f t="shared" si="69"/>
        <v>0</v>
      </c>
      <c r="V35" s="31">
        <f t="shared" si="69"/>
        <v>0</v>
      </c>
      <c r="W35" s="31">
        <f t="shared" ref="W35" si="70">SUM(W36,W39)</f>
        <v>0</v>
      </c>
      <c r="X35" s="31">
        <f t="shared" ref="X35" si="71">SUM(X36,X39)</f>
        <v>0</v>
      </c>
      <c r="Y35" s="31">
        <f t="shared" ref="Y35" si="72">SUM(Y36,Y39)</f>
        <v>0</v>
      </c>
      <c r="Z35" s="31">
        <f t="shared" ref="Z35" si="73">SUM(Z36,Z39)</f>
        <v>0</v>
      </c>
      <c r="AA35" s="31">
        <f>SUM(AA36,AA39)</f>
        <v>14000</v>
      </c>
      <c r="AB35" s="31"/>
      <c r="AC35" s="31" t="e">
        <f>SUM(#REF!,#REF!,#REF!,AC36,AC39)</f>
        <v>#REF!</v>
      </c>
      <c r="AD35" s="31" t="e">
        <f>SUM(#REF!,#REF!,#REF!,AD36,AD39)</f>
        <v>#REF!</v>
      </c>
      <c r="AE35" s="31" t="e">
        <f>SUM(#REF!,#REF!,#REF!,AE36,AE39)</f>
        <v>#REF!</v>
      </c>
      <c r="AF35" s="32"/>
      <c r="AG35" s="39">
        <f t="shared" si="2"/>
        <v>0</v>
      </c>
      <c r="AH35" s="35"/>
      <c r="AI35" s="25"/>
      <c r="AJ35" s="33"/>
    </row>
    <row r="36" spans="1:43" s="6" customFormat="1" ht="39.75" customHeight="1">
      <c r="A36" s="2"/>
      <c r="B36" s="50" t="s">
        <v>107</v>
      </c>
      <c r="C36" s="2"/>
      <c r="D36" s="2"/>
      <c r="E36" s="2"/>
      <c r="F36" s="2"/>
      <c r="G36" s="2"/>
      <c r="H36" s="36">
        <f t="shared" ref="H36:K36" si="74">SUM(H37:H38)</f>
        <v>41616</v>
      </c>
      <c r="I36" s="36">
        <f t="shared" si="74"/>
        <v>0</v>
      </c>
      <c r="J36" s="36">
        <f t="shared" si="74"/>
        <v>0</v>
      </c>
      <c r="K36" s="36">
        <f t="shared" si="74"/>
        <v>0</v>
      </c>
      <c r="L36" s="77"/>
      <c r="M36" s="36">
        <f t="shared" ref="M36:V36" si="75">SUM(M37:M38)</f>
        <v>61178</v>
      </c>
      <c r="N36" s="36">
        <f t="shared" si="75"/>
        <v>7000</v>
      </c>
      <c r="O36" s="36">
        <f t="shared" si="75"/>
        <v>22300</v>
      </c>
      <c r="P36" s="36">
        <f t="shared" si="75"/>
        <v>0</v>
      </c>
      <c r="Q36" s="36">
        <f t="shared" si="75"/>
        <v>0</v>
      </c>
      <c r="R36" s="36">
        <f t="shared" si="75"/>
        <v>7000</v>
      </c>
      <c r="S36" s="36">
        <f t="shared" si="75"/>
        <v>7000</v>
      </c>
      <c r="T36" s="36">
        <f t="shared" si="75"/>
        <v>0</v>
      </c>
      <c r="U36" s="36">
        <f t="shared" si="75"/>
        <v>0</v>
      </c>
      <c r="V36" s="36">
        <f t="shared" si="75"/>
        <v>0</v>
      </c>
      <c r="W36" s="36">
        <f t="shared" ref="W36:Z36" si="76">SUM(W37:W38)</f>
        <v>0</v>
      </c>
      <c r="X36" s="36">
        <f t="shared" si="76"/>
        <v>0</v>
      </c>
      <c r="Y36" s="36">
        <f t="shared" si="76"/>
        <v>0</v>
      </c>
      <c r="Z36" s="36">
        <f t="shared" si="76"/>
        <v>0</v>
      </c>
      <c r="AA36" s="36">
        <f>SUM(AA37:AA38)</f>
        <v>7000</v>
      </c>
      <c r="AB36" s="36"/>
      <c r="AC36" s="36">
        <f t="shared" ref="AC36:AE36" si="77">SUM(AC37:AC38)</f>
        <v>27500</v>
      </c>
      <c r="AD36" s="36">
        <f t="shared" si="77"/>
        <v>0</v>
      </c>
      <c r="AE36" s="36">
        <f t="shared" si="77"/>
        <v>27500</v>
      </c>
      <c r="AF36" s="36"/>
      <c r="AG36" s="39">
        <f t="shared" si="2"/>
        <v>0</v>
      </c>
      <c r="AH36" s="35"/>
      <c r="AI36" s="25"/>
      <c r="AJ36" s="43"/>
    </row>
    <row r="37" spans="1:43" s="6" customFormat="1" ht="57.75" customHeight="1">
      <c r="A37" s="2">
        <v>1</v>
      </c>
      <c r="B37" s="44" t="s">
        <v>118</v>
      </c>
      <c r="C37" s="49" t="s">
        <v>107</v>
      </c>
      <c r="D37" s="49" t="s">
        <v>46</v>
      </c>
      <c r="E37" s="49" t="s">
        <v>119</v>
      </c>
      <c r="F37" s="49" t="s">
        <v>57</v>
      </c>
      <c r="G37" s="3" t="s">
        <v>120</v>
      </c>
      <c r="H37" s="41">
        <v>19748</v>
      </c>
      <c r="I37" s="41"/>
      <c r="J37" s="41"/>
      <c r="K37" s="41"/>
      <c r="L37" s="78" t="s">
        <v>240</v>
      </c>
      <c r="M37" s="1">
        <v>26465</v>
      </c>
      <c r="N37" s="41">
        <f t="shared" ref="N37:N38" si="78">R37</f>
        <v>3400</v>
      </c>
      <c r="O37" s="41">
        <v>13900</v>
      </c>
      <c r="P37" s="36"/>
      <c r="Q37" s="36"/>
      <c r="R37" s="1">
        <f t="shared" ref="R37:R38" si="79">SUM(S37:V37)</f>
        <v>3400</v>
      </c>
      <c r="S37" s="41">
        <v>3400</v>
      </c>
      <c r="T37" s="41"/>
      <c r="U37" s="41"/>
      <c r="V37" s="41"/>
      <c r="W37" s="1">
        <f t="shared" ref="W37:W38" si="80">SUM(X37:Z37)</f>
        <v>0</v>
      </c>
      <c r="X37" s="1">
        <v>0</v>
      </c>
      <c r="Y37" s="1">
        <v>0</v>
      </c>
      <c r="Z37" s="1"/>
      <c r="AA37" s="1">
        <f t="shared" ref="AA37:AA38" si="81">R37-X37-Y37-Z37</f>
        <v>3400</v>
      </c>
      <c r="AB37" s="36"/>
      <c r="AC37" s="1">
        <v>13500</v>
      </c>
      <c r="AD37" s="36"/>
      <c r="AE37" s="42">
        <f>AC37-AD37</f>
        <v>13500</v>
      </c>
      <c r="AF37" s="2"/>
      <c r="AG37" s="39">
        <f t="shared" si="2"/>
        <v>0</v>
      </c>
      <c r="AH37" s="35">
        <v>5400</v>
      </c>
      <c r="AI37" s="25">
        <f>AH37-S37</f>
        <v>2000</v>
      </c>
      <c r="AJ37" s="4"/>
      <c r="AK37" s="5">
        <f>AC37</f>
        <v>13500</v>
      </c>
      <c r="AL37" s="5">
        <f t="shared" ref="AL37:AL38" si="82">AK37/2.5</f>
        <v>5400</v>
      </c>
      <c r="AM37" s="5">
        <f t="shared" ref="AM37:AM38" si="83">AK37-AL37</f>
        <v>8100</v>
      </c>
      <c r="AN37" s="5"/>
      <c r="AO37" s="6" t="s">
        <v>58</v>
      </c>
      <c r="AP37" s="6" t="s">
        <v>21</v>
      </c>
      <c r="AQ37" s="7">
        <f>S37</f>
        <v>3400</v>
      </c>
    </row>
    <row r="38" spans="1:43" s="6" customFormat="1" ht="57.75" customHeight="1">
      <c r="A38" s="2">
        <f>+A37+1</f>
        <v>2</v>
      </c>
      <c r="B38" s="44" t="s">
        <v>121</v>
      </c>
      <c r="C38" s="49" t="s">
        <v>107</v>
      </c>
      <c r="D38" s="49" t="s">
        <v>46</v>
      </c>
      <c r="E38" s="49" t="s">
        <v>122</v>
      </c>
      <c r="F38" s="49" t="s">
        <v>57</v>
      </c>
      <c r="G38" s="3" t="s">
        <v>123</v>
      </c>
      <c r="H38" s="41">
        <v>21868</v>
      </c>
      <c r="I38" s="41"/>
      <c r="J38" s="41"/>
      <c r="K38" s="41"/>
      <c r="L38" s="78" t="s">
        <v>243</v>
      </c>
      <c r="M38" s="1">
        <v>34713</v>
      </c>
      <c r="N38" s="41">
        <f t="shared" si="78"/>
        <v>3600</v>
      </c>
      <c r="O38" s="41">
        <v>8400</v>
      </c>
      <c r="P38" s="36"/>
      <c r="Q38" s="36"/>
      <c r="R38" s="1">
        <f t="shared" si="79"/>
        <v>3600</v>
      </c>
      <c r="S38" s="41">
        <v>3600</v>
      </c>
      <c r="T38" s="41"/>
      <c r="U38" s="41"/>
      <c r="V38" s="41"/>
      <c r="W38" s="1">
        <f t="shared" si="80"/>
        <v>0</v>
      </c>
      <c r="X38" s="1">
        <v>0</v>
      </c>
      <c r="Y38" s="1">
        <v>0</v>
      </c>
      <c r="Z38" s="1"/>
      <c r="AA38" s="1">
        <f t="shared" si="81"/>
        <v>3600</v>
      </c>
      <c r="AB38" s="36"/>
      <c r="AC38" s="1">
        <v>14000</v>
      </c>
      <c r="AD38" s="36"/>
      <c r="AE38" s="42">
        <f>AC38-AD38</f>
        <v>14000</v>
      </c>
      <c r="AF38" s="2"/>
      <c r="AG38" s="39">
        <f t="shared" si="2"/>
        <v>0</v>
      </c>
      <c r="AH38" s="35">
        <v>5600</v>
      </c>
      <c r="AI38" s="25">
        <f>AH38-S38</f>
        <v>2000</v>
      </c>
      <c r="AJ38" s="4"/>
      <c r="AK38" s="5">
        <f>AC38</f>
        <v>14000</v>
      </c>
      <c r="AL38" s="5">
        <f t="shared" si="82"/>
        <v>5600</v>
      </c>
      <c r="AM38" s="5">
        <f t="shared" si="83"/>
        <v>8400</v>
      </c>
      <c r="AN38" s="5"/>
      <c r="AO38" s="6" t="s">
        <v>58</v>
      </c>
      <c r="AP38" s="6" t="s">
        <v>21</v>
      </c>
      <c r="AQ38" s="7">
        <f>S38</f>
        <v>3600</v>
      </c>
    </row>
    <row r="39" spans="1:43" s="6" customFormat="1" ht="39.75" customHeight="1">
      <c r="A39" s="2"/>
      <c r="B39" s="50" t="s">
        <v>114</v>
      </c>
      <c r="C39" s="2"/>
      <c r="D39" s="2"/>
      <c r="E39" s="2"/>
      <c r="F39" s="2"/>
      <c r="G39" s="2"/>
      <c r="H39" s="36">
        <f t="shared" ref="H39:K39" si="84">SUM(H40:H41)</f>
        <v>36114</v>
      </c>
      <c r="I39" s="36">
        <f t="shared" si="84"/>
        <v>0</v>
      </c>
      <c r="J39" s="36">
        <f t="shared" si="84"/>
        <v>0</v>
      </c>
      <c r="K39" s="36">
        <f t="shared" si="84"/>
        <v>0</v>
      </c>
      <c r="L39" s="77"/>
      <c r="M39" s="36">
        <f t="shared" ref="M39:V39" si="85">SUM(M40:M41)</f>
        <v>54000</v>
      </c>
      <c r="N39" s="36">
        <f t="shared" si="85"/>
        <v>7000</v>
      </c>
      <c r="O39" s="36">
        <f t="shared" si="85"/>
        <v>20200</v>
      </c>
      <c r="P39" s="36">
        <f t="shared" si="85"/>
        <v>0</v>
      </c>
      <c r="Q39" s="36">
        <f t="shared" si="85"/>
        <v>0</v>
      </c>
      <c r="R39" s="36">
        <f t="shared" si="85"/>
        <v>7000</v>
      </c>
      <c r="S39" s="36">
        <f t="shared" si="85"/>
        <v>7000</v>
      </c>
      <c r="T39" s="36">
        <f t="shared" si="85"/>
        <v>0</v>
      </c>
      <c r="U39" s="36">
        <f t="shared" si="85"/>
        <v>0</v>
      </c>
      <c r="V39" s="36">
        <f t="shared" si="85"/>
        <v>0</v>
      </c>
      <c r="W39" s="36">
        <f t="shared" ref="W39:Z39" si="86">SUM(W40:W41)</f>
        <v>0</v>
      </c>
      <c r="X39" s="36">
        <f t="shared" si="86"/>
        <v>0</v>
      </c>
      <c r="Y39" s="36">
        <f t="shared" si="86"/>
        <v>0</v>
      </c>
      <c r="Z39" s="36">
        <f t="shared" si="86"/>
        <v>0</v>
      </c>
      <c r="AA39" s="36">
        <f>SUM(AA40:AA41)</f>
        <v>7000</v>
      </c>
      <c r="AB39" s="36"/>
      <c r="AC39" s="36">
        <f t="shared" ref="AC39:AE39" si="87">SUM(AC40:AC41)</f>
        <v>25000</v>
      </c>
      <c r="AD39" s="36">
        <f t="shared" si="87"/>
        <v>0</v>
      </c>
      <c r="AE39" s="36">
        <f t="shared" si="87"/>
        <v>25000</v>
      </c>
      <c r="AF39" s="36"/>
      <c r="AG39" s="39">
        <f t="shared" si="2"/>
        <v>0</v>
      </c>
      <c r="AH39" s="35"/>
      <c r="AI39" s="25"/>
      <c r="AJ39" s="39"/>
    </row>
    <row r="40" spans="1:43" s="6" customFormat="1" ht="57.75" customHeight="1">
      <c r="A40" s="2">
        <v>1</v>
      </c>
      <c r="B40" s="44" t="s">
        <v>124</v>
      </c>
      <c r="C40" s="49" t="s">
        <v>114</v>
      </c>
      <c r="D40" s="49" t="s">
        <v>46</v>
      </c>
      <c r="E40" s="49" t="s">
        <v>125</v>
      </c>
      <c r="F40" s="49" t="s">
        <v>57</v>
      </c>
      <c r="G40" s="3" t="s">
        <v>126</v>
      </c>
      <c r="H40" s="41">
        <v>16658</v>
      </c>
      <c r="I40" s="41"/>
      <c r="J40" s="41"/>
      <c r="K40" s="41"/>
      <c r="L40" s="78" t="s">
        <v>244</v>
      </c>
      <c r="M40" s="1">
        <v>29200</v>
      </c>
      <c r="N40" s="41">
        <f t="shared" ref="N40:N41" si="88">R40</f>
        <v>3800</v>
      </c>
      <c r="O40" s="41">
        <v>7200</v>
      </c>
      <c r="P40" s="36"/>
      <c r="Q40" s="36"/>
      <c r="R40" s="1">
        <f t="shared" ref="R40:R41" si="89">SUM(S40:V40)</f>
        <v>3800</v>
      </c>
      <c r="S40" s="41">
        <v>3800</v>
      </c>
      <c r="T40" s="41"/>
      <c r="U40" s="41"/>
      <c r="V40" s="41"/>
      <c r="W40" s="1">
        <f t="shared" ref="W40:W41" si="90">SUM(X40:Z40)</f>
        <v>0</v>
      </c>
      <c r="X40" s="1">
        <v>0</v>
      </c>
      <c r="Y40" s="1">
        <v>0</v>
      </c>
      <c r="Z40" s="1"/>
      <c r="AA40" s="1">
        <f t="shared" ref="AA40:AA41" si="91">R40-X40-Y40-Z40</f>
        <v>3800</v>
      </c>
      <c r="AB40" s="36"/>
      <c r="AC40" s="1">
        <v>12000</v>
      </c>
      <c r="AD40" s="36"/>
      <c r="AE40" s="42">
        <f>AC40-AD40</f>
        <v>12000</v>
      </c>
      <c r="AF40" s="2"/>
      <c r="AG40" s="39">
        <f t="shared" si="2"/>
        <v>0</v>
      </c>
      <c r="AH40" s="35">
        <v>4800</v>
      </c>
      <c r="AI40" s="25">
        <f>AH40-S40</f>
        <v>1000</v>
      </c>
      <c r="AJ40" s="4"/>
      <c r="AK40" s="5">
        <f>AC40</f>
        <v>12000</v>
      </c>
      <c r="AL40" s="5">
        <f t="shared" ref="AL40:AL41" si="92">AK40/2.5</f>
        <v>4800</v>
      </c>
      <c r="AM40" s="5">
        <f t="shared" ref="AM40:AM41" si="93">AK40-AL40</f>
        <v>7200</v>
      </c>
      <c r="AN40" s="5"/>
      <c r="AO40" s="6" t="s">
        <v>58</v>
      </c>
      <c r="AP40" s="6" t="s">
        <v>21</v>
      </c>
      <c r="AQ40" s="7">
        <f>S40</f>
        <v>3800</v>
      </c>
    </row>
    <row r="41" spans="1:43" s="6" customFormat="1" ht="57.75" customHeight="1">
      <c r="A41" s="2">
        <f>+A40+1</f>
        <v>2</v>
      </c>
      <c r="B41" s="44" t="s">
        <v>127</v>
      </c>
      <c r="C41" s="49" t="s">
        <v>114</v>
      </c>
      <c r="D41" s="49" t="s">
        <v>46</v>
      </c>
      <c r="E41" s="49" t="s">
        <v>128</v>
      </c>
      <c r="F41" s="49" t="s">
        <v>57</v>
      </c>
      <c r="G41" s="3" t="s">
        <v>129</v>
      </c>
      <c r="H41" s="41">
        <v>19456</v>
      </c>
      <c r="I41" s="41"/>
      <c r="J41" s="41"/>
      <c r="K41" s="41"/>
      <c r="L41" s="78" t="s">
        <v>241</v>
      </c>
      <c r="M41" s="1">
        <v>24800</v>
      </c>
      <c r="N41" s="41">
        <f t="shared" si="88"/>
        <v>3200</v>
      </c>
      <c r="O41" s="41">
        <v>13000</v>
      </c>
      <c r="P41" s="36"/>
      <c r="Q41" s="36"/>
      <c r="R41" s="1">
        <f t="shared" si="89"/>
        <v>3200</v>
      </c>
      <c r="S41" s="41">
        <v>3200</v>
      </c>
      <c r="T41" s="41"/>
      <c r="U41" s="41"/>
      <c r="V41" s="41"/>
      <c r="W41" s="1">
        <f t="shared" si="90"/>
        <v>0</v>
      </c>
      <c r="X41" s="1">
        <v>0</v>
      </c>
      <c r="Y41" s="1">
        <v>0</v>
      </c>
      <c r="Z41" s="1"/>
      <c r="AA41" s="1">
        <f t="shared" si="91"/>
        <v>3200</v>
      </c>
      <c r="AB41" s="36"/>
      <c r="AC41" s="1">
        <v>13000</v>
      </c>
      <c r="AD41" s="36"/>
      <c r="AE41" s="42">
        <f>AC41-AD41</f>
        <v>13000</v>
      </c>
      <c r="AF41" s="2"/>
      <c r="AG41" s="39">
        <f t="shared" ref="AG41:AG72" si="94">R41-W41-AA41</f>
        <v>0</v>
      </c>
      <c r="AH41" s="35">
        <v>5200</v>
      </c>
      <c r="AI41" s="25">
        <f>AH41-S41</f>
        <v>2000</v>
      </c>
      <c r="AJ41" s="4"/>
      <c r="AK41" s="5">
        <f>AC41</f>
        <v>13000</v>
      </c>
      <c r="AL41" s="5">
        <f t="shared" si="92"/>
        <v>5200</v>
      </c>
      <c r="AM41" s="5">
        <f t="shared" si="93"/>
        <v>7800</v>
      </c>
      <c r="AN41" s="5"/>
      <c r="AO41" s="6" t="s">
        <v>58</v>
      </c>
      <c r="AP41" s="6" t="s">
        <v>21</v>
      </c>
      <c r="AQ41" s="7">
        <f>S41</f>
        <v>3200</v>
      </c>
    </row>
    <row r="42" spans="1:43" s="34" customFormat="1" ht="39.75" customHeight="1">
      <c r="A42" s="30" t="s">
        <v>91</v>
      </c>
      <c r="B42" s="48" t="s">
        <v>92</v>
      </c>
      <c r="C42" s="30"/>
      <c r="D42" s="30"/>
      <c r="E42" s="30"/>
      <c r="F42" s="30"/>
      <c r="G42" s="30"/>
      <c r="H42" s="31">
        <f>SUM(H43)</f>
        <v>12627</v>
      </c>
      <c r="I42" s="31">
        <f t="shared" ref="I42" si="95">SUM(I43)</f>
        <v>0</v>
      </c>
      <c r="J42" s="31">
        <f t="shared" ref="J42" si="96">SUM(J43)</f>
        <v>0</v>
      </c>
      <c r="K42" s="31">
        <f t="shared" ref="K42" si="97">SUM(K43)</f>
        <v>0</v>
      </c>
      <c r="L42" s="31">
        <f t="shared" ref="L42" si="98">SUM(L43)</f>
        <v>0</v>
      </c>
      <c r="M42" s="31">
        <f t="shared" ref="M42" si="99">SUM(M43)</f>
        <v>16402</v>
      </c>
      <c r="N42" s="31">
        <f t="shared" ref="N42" si="100">SUM(N43)</f>
        <v>2800</v>
      </c>
      <c r="O42" s="31">
        <f t="shared" ref="O42" si="101">SUM(O43)</f>
        <v>4300</v>
      </c>
      <c r="P42" s="31">
        <f t="shared" ref="P42" si="102">SUM(P43)</f>
        <v>0</v>
      </c>
      <c r="Q42" s="31">
        <f t="shared" ref="Q42:V42" si="103">SUM(Q43)</f>
        <v>0</v>
      </c>
      <c r="R42" s="31">
        <f t="shared" si="103"/>
        <v>2800</v>
      </c>
      <c r="S42" s="31">
        <f t="shared" si="103"/>
        <v>2800</v>
      </c>
      <c r="T42" s="31">
        <f t="shared" si="103"/>
        <v>0</v>
      </c>
      <c r="U42" s="31">
        <f t="shared" si="103"/>
        <v>0</v>
      </c>
      <c r="V42" s="31">
        <f t="shared" si="103"/>
        <v>0</v>
      </c>
      <c r="W42" s="31">
        <f t="shared" ref="W42" si="104">SUM(W43)</f>
        <v>0</v>
      </c>
      <c r="X42" s="31">
        <f t="shared" ref="X42" si="105">SUM(X43)</f>
        <v>0</v>
      </c>
      <c r="Y42" s="31">
        <f t="shared" ref="Y42" si="106">SUM(Y43)</f>
        <v>0</v>
      </c>
      <c r="Z42" s="31">
        <f t="shared" ref="Z42" si="107">SUM(Z43)</f>
        <v>0</v>
      </c>
      <c r="AA42" s="31">
        <f>SUM(AA43)</f>
        <v>2800</v>
      </c>
      <c r="AB42" s="31"/>
      <c r="AC42" s="31" t="e">
        <f>SUM(#REF!,#REF!,#REF!,#REF!,AC43)</f>
        <v>#REF!</v>
      </c>
      <c r="AD42" s="31" t="e">
        <f>SUM(#REF!,#REF!,#REF!,#REF!,AD43)</f>
        <v>#REF!</v>
      </c>
      <c r="AE42" s="31" t="e">
        <f>SUM(#REF!,#REF!,#REF!,#REF!,AE43)</f>
        <v>#REF!</v>
      </c>
      <c r="AF42" s="32"/>
      <c r="AG42" s="39">
        <f t="shared" si="94"/>
        <v>0</v>
      </c>
      <c r="AH42" s="35"/>
      <c r="AI42" s="25"/>
      <c r="AJ42" s="33"/>
    </row>
    <row r="43" spans="1:43" s="6" customFormat="1" ht="39.75" customHeight="1">
      <c r="A43" s="2"/>
      <c r="B43" s="50" t="s">
        <v>114</v>
      </c>
      <c r="C43" s="2"/>
      <c r="D43" s="2"/>
      <c r="E43" s="2"/>
      <c r="F43" s="2"/>
      <c r="G43" s="2"/>
      <c r="H43" s="36">
        <f t="shared" ref="H43:K43" si="108">SUM(H44:H45)</f>
        <v>12627</v>
      </c>
      <c r="I43" s="36">
        <f t="shared" si="108"/>
        <v>0</v>
      </c>
      <c r="J43" s="36">
        <f t="shared" si="108"/>
        <v>0</v>
      </c>
      <c r="K43" s="36">
        <f t="shared" si="108"/>
        <v>0</v>
      </c>
      <c r="L43" s="77"/>
      <c r="M43" s="36">
        <f t="shared" ref="M43:V43" si="109">SUM(M44:M45)</f>
        <v>16402</v>
      </c>
      <c r="N43" s="36">
        <f t="shared" si="109"/>
        <v>2800</v>
      </c>
      <c r="O43" s="36">
        <f t="shared" si="109"/>
        <v>4300</v>
      </c>
      <c r="P43" s="36">
        <f t="shared" si="109"/>
        <v>0</v>
      </c>
      <c r="Q43" s="36">
        <f t="shared" si="109"/>
        <v>0</v>
      </c>
      <c r="R43" s="36">
        <f t="shared" si="109"/>
        <v>2800</v>
      </c>
      <c r="S43" s="36">
        <f t="shared" si="109"/>
        <v>2800</v>
      </c>
      <c r="T43" s="36">
        <f t="shared" si="109"/>
        <v>0</v>
      </c>
      <c r="U43" s="36">
        <f t="shared" si="109"/>
        <v>0</v>
      </c>
      <c r="V43" s="36">
        <f t="shared" si="109"/>
        <v>0</v>
      </c>
      <c r="W43" s="36">
        <f t="shared" ref="W43:Z43" si="110">SUM(W44:W45)</f>
        <v>0</v>
      </c>
      <c r="X43" s="36">
        <f t="shared" si="110"/>
        <v>0</v>
      </c>
      <c r="Y43" s="36">
        <f t="shared" si="110"/>
        <v>0</v>
      </c>
      <c r="Z43" s="36">
        <f t="shared" si="110"/>
        <v>0</v>
      </c>
      <c r="AA43" s="36">
        <f>SUM(AA44:AA45)</f>
        <v>2800</v>
      </c>
      <c r="AB43" s="36"/>
      <c r="AC43" s="36">
        <f t="shared" ref="AC43:AE43" si="111">SUM(AC44:AC45)</f>
        <v>7200</v>
      </c>
      <c r="AD43" s="36">
        <f t="shared" si="111"/>
        <v>0</v>
      </c>
      <c r="AE43" s="36">
        <f t="shared" si="111"/>
        <v>7200</v>
      </c>
      <c r="AF43" s="37"/>
      <c r="AG43" s="39">
        <f t="shared" si="94"/>
        <v>0</v>
      </c>
      <c r="AH43" s="35"/>
      <c r="AI43" s="25"/>
      <c r="AJ43" s="39"/>
    </row>
    <row r="44" spans="1:43" s="6" customFormat="1" ht="77.25" customHeight="1">
      <c r="A44" s="2">
        <v>1</v>
      </c>
      <c r="B44" s="44" t="s">
        <v>131</v>
      </c>
      <c r="C44" s="49" t="s">
        <v>114</v>
      </c>
      <c r="D44" s="49" t="s">
        <v>46</v>
      </c>
      <c r="E44" s="49" t="s">
        <v>132</v>
      </c>
      <c r="F44" s="49" t="s">
        <v>57</v>
      </c>
      <c r="G44" s="3" t="s">
        <v>133</v>
      </c>
      <c r="H44" s="41">
        <v>8588</v>
      </c>
      <c r="I44" s="41"/>
      <c r="J44" s="41"/>
      <c r="K44" s="41"/>
      <c r="L44" s="78" t="s">
        <v>232</v>
      </c>
      <c r="M44" s="1">
        <v>11008</v>
      </c>
      <c r="N44" s="41">
        <f t="shared" ref="N44:N45" si="112">R44</f>
        <v>1800</v>
      </c>
      <c r="O44" s="41">
        <v>2800</v>
      </c>
      <c r="P44" s="36"/>
      <c r="Q44" s="36"/>
      <c r="R44" s="1">
        <f t="shared" ref="R44:R45" si="113">SUM(S44:V44)</f>
        <v>1800</v>
      </c>
      <c r="S44" s="41">
        <v>1800</v>
      </c>
      <c r="T44" s="41"/>
      <c r="U44" s="41"/>
      <c r="V44" s="41"/>
      <c r="W44" s="1">
        <f t="shared" ref="W44:W45" si="114">SUM(X44:Z44)</f>
        <v>0</v>
      </c>
      <c r="X44" s="1">
        <v>0</v>
      </c>
      <c r="Y44" s="1">
        <v>0</v>
      </c>
      <c r="Z44" s="1"/>
      <c r="AA44" s="1">
        <f t="shared" ref="AA44:AA45" si="115">R44-X44-Y44-Z44</f>
        <v>1800</v>
      </c>
      <c r="AB44" s="36"/>
      <c r="AC44" s="1">
        <v>4600</v>
      </c>
      <c r="AD44" s="36"/>
      <c r="AE44" s="42">
        <f>AC44-AD44</f>
        <v>4600</v>
      </c>
      <c r="AF44" s="2"/>
      <c r="AG44" s="39">
        <f t="shared" si="94"/>
        <v>0</v>
      </c>
      <c r="AH44" s="35">
        <v>1800</v>
      </c>
      <c r="AI44" s="25"/>
      <c r="AJ44" s="4"/>
      <c r="AK44" s="5">
        <f>AC44</f>
        <v>4600</v>
      </c>
      <c r="AL44" s="5">
        <v>1800</v>
      </c>
      <c r="AM44" s="5">
        <f t="shared" ref="AM44:AM45" si="116">AK44-AL44</f>
        <v>2800</v>
      </c>
      <c r="AN44" s="5"/>
      <c r="AO44" s="6" t="s">
        <v>58</v>
      </c>
      <c r="AP44" s="6" t="s">
        <v>23</v>
      </c>
      <c r="AQ44" s="7">
        <f>S44</f>
        <v>1800</v>
      </c>
    </row>
    <row r="45" spans="1:43" s="6" customFormat="1" ht="76.5" customHeight="1">
      <c r="A45" s="2">
        <f>+A44+1</f>
        <v>2</v>
      </c>
      <c r="B45" s="44" t="s">
        <v>134</v>
      </c>
      <c r="C45" s="49" t="s">
        <v>114</v>
      </c>
      <c r="D45" s="49" t="s">
        <v>46</v>
      </c>
      <c r="E45" s="49" t="s">
        <v>93</v>
      </c>
      <c r="F45" s="49" t="s">
        <v>57</v>
      </c>
      <c r="G45" s="3" t="s">
        <v>135</v>
      </c>
      <c r="H45" s="41">
        <v>4039</v>
      </c>
      <c r="I45" s="41"/>
      <c r="J45" s="41"/>
      <c r="K45" s="41"/>
      <c r="L45" s="78" t="s">
        <v>233</v>
      </c>
      <c r="M45" s="1">
        <v>5394</v>
      </c>
      <c r="N45" s="41">
        <f t="shared" si="112"/>
        <v>1000</v>
      </c>
      <c r="O45" s="41">
        <v>1500</v>
      </c>
      <c r="P45" s="36"/>
      <c r="Q45" s="36"/>
      <c r="R45" s="1">
        <f t="shared" si="113"/>
        <v>1000</v>
      </c>
      <c r="S45" s="41">
        <v>1000</v>
      </c>
      <c r="T45" s="41"/>
      <c r="U45" s="41"/>
      <c r="V45" s="41"/>
      <c r="W45" s="1">
        <f t="shared" si="114"/>
        <v>0</v>
      </c>
      <c r="X45" s="1">
        <v>0</v>
      </c>
      <c r="Y45" s="1">
        <v>0</v>
      </c>
      <c r="Z45" s="1"/>
      <c r="AA45" s="1">
        <f t="shared" si="115"/>
        <v>1000</v>
      </c>
      <c r="AB45" s="36"/>
      <c r="AC45" s="1">
        <v>2600</v>
      </c>
      <c r="AD45" s="36"/>
      <c r="AE45" s="42">
        <f>AC45-AD45</f>
        <v>2600</v>
      </c>
      <c r="AF45" s="2"/>
      <c r="AG45" s="39">
        <f t="shared" si="94"/>
        <v>0</v>
      </c>
      <c r="AH45" s="35">
        <v>1000</v>
      </c>
      <c r="AI45" s="25"/>
      <c r="AJ45" s="4"/>
      <c r="AK45" s="5">
        <f>AC45</f>
        <v>2600</v>
      </c>
      <c r="AL45" s="5">
        <v>1000</v>
      </c>
      <c r="AM45" s="5">
        <f t="shared" si="116"/>
        <v>1600</v>
      </c>
      <c r="AN45" s="5"/>
      <c r="AO45" s="6" t="s">
        <v>58</v>
      </c>
      <c r="AP45" s="6" t="s">
        <v>23</v>
      </c>
      <c r="AQ45" s="7">
        <f>S45</f>
        <v>1000</v>
      </c>
    </row>
    <row r="46" spans="1:43" s="6" customFormat="1" ht="48.75" customHeight="1">
      <c r="A46" s="57" t="s">
        <v>221</v>
      </c>
      <c r="B46" s="50" t="s">
        <v>50</v>
      </c>
      <c r="C46" s="2"/>
      <c r="D46" s="2"/>
      <c r="E46" s="2"/>
      <c r="F46" s="2"/>
      <c r="G46" s="2"/>
      <c r="H46" s="36" t="e">
        <f>SUM(H47,H54,H64)</f>
        <v>#REF!</v>
      </c>
      <c r="I46" s="36" t="e">
        <f>SUM(I47,I54,I64)</f>
        <v>#REF!</v>
      </c>
      <c r="J46" s="36" t="e">
        <f>SUM(J47,J54,J64)</f>
        <v>#REF!</v>
      </c>
      <c r="K46" s="36" t="e">
        <f>SUM(K47,K54,K64)</f>
        <v>#REF!</v>
      </c>
      <c r="L46" s="77"/>
      <c r="M46" s="36">
        <f t="shared" ref="M46:T46" si="117">SUM(M47,M54,M64)</f>
        <v>200252</v>
      </c>
      <c r="N46" s="36">
        <f t="shared" si="117"/>
        <v>28200</v>
      </c>
      <c r="O46" s="36">
        <f t="shared" si="117"/>
        <v>70800</v>
      </c>
      <c r="P46" s="36">
        <f t="shared" si="117"/>
        <v>0</v>
      </c>
      <c r="Q46" s="36">
        <f t="shared" si="117"/>
        <v>0</v>
      </c>
      <c r="R46" s="36">
        <f t="shared" si="117"/>
        <v>38262</v>
      </c>
      <c r="S46" s="36">
        <f t="shared" si="117"/>
        <v>27900</v>
      </c>
      <c r="T46" s="36">
        <f t="shared" si="117"/>
        <v>0</v>
      </c>
      <c r="U46" s="36">
        <f t="shared" ref="U46:V46" si="118">SUM(U47,U54,U64)</f>
        <v>7000</v>
      </c>
      <c r="V46" s="36">
        <f t="shared" si="118"/>
        <v>3362</v>
      </c>
      <c r="W46" s="36">
        <f>SUM(W47,W54,W64)</f>
        <v>13600</v>
      </c>
      <c r="X46" s="36">
        <f>SUM(X47,X54,X64)</f>
        <v>0</v>
      </c>
      <c r="Y46" s="36">
        <f>SUM(Y47,Y54,Y64)</f>
        <v>0</v>
      </c>
      <c r="Z46" s="36">
        <f>SUM(Z47,Z54,Z64)</f>
        <v>13600</v>
      </c>
      <c r="AA46" s="36">
        <f>SUM(AA47,AA54,AA64)</f>
        <v>24662</v>
      </c>
      <c r="AB46" s="36"/>
      <c r="AC46" s="36" t="e">
        <f>SUM(AC47,AC54,AC64)</f>
        <v>#REF!</v>
      </c>
      <c r="AD46" s="36" t="e">
        <f>SUM(AD47,AD54,AD64)</f>
        <v>#REF!</v>
      </c>
      <c r="AE46" s="36" t="e">
        <f>SUM(AE47,AE54,AE64)</f>
        <v>#REF!</v>
      </c>
      <c r="AF46" s="37"/>
      <c r="AG46" s="39">
        <f t="shared" si="94"/>
        <v>0</v>
      </c>
      <c r="AH46" s="35"/>
      <c r="AI46" s="25"/>
      <c r="AJ46" s="39"/>
    </row>
    <row r="47" spans="1:43" s="34" customFormat="1" ht="39.75" customHeight="1">
      <c r="A47" s="30" t="s">
        <v>44</v>
      </c>
      <c r="B47" s="48" t="s">
        <v>45</v>
      </c>
      <c r="C47" s="30"/>
      <c r="D47" s="30"/>
      <c r="E47" s="30"/>
      <c r="F47" s="30"/>
      <c r="G47" s="30"/>
      <c r="H47" s="31" t="e">
        <f>SUM(#REF!,H51)</f>
        <v>#REF!</v>
      </c>
      <c r="I47" s="31" t="e">
        <f>SUM(#REF!,I51)</f>
        <v>#REF!</v>
      </c>
      <c r="J47" s="31" t="e">
        <f>SUM(#REF!,J51)</f>
        <v>#REF!</v>
      </c>
      <c r="K47" s="31" t="e">
        <f>SUM(#REF!,K51)</f>
        <v>#REF!</v>
      </c>
      <c r="L47" s="31"/>
      <c r="M47" s="31">
        <f>SUM(M48,M51)</f>
        <v>100682</v>
      </c>
      <c r="N47" s="31">
        <f t="shared" ref="N47:Q47" si="119">SUM(N51)</f>
        <v>8400</v>
      </c>
      <c r="O47" s="31">
        <f t="shared" si="119"/>
        <v>21500</v>
      </c>
      <c r="P47" s="31">
        <f t="shared" si="119"/>
        <v>0</v>
      </c>
      <c r="Q47" s="31">
        <f t="shared" si="119"/>
        <v>0</v>
      </c>
      <c r="R47" s="31">
        <f>SUM(R48,R51)</f>
        <v>18462</v>
      </c>
      <c r="S47" s="31">
        <f>SUM(S48,S51)</f>
        <v>14400</v>
      </c>
      <c r="T47" s="31">
        <f>SUM(T48,T51)</f>
        <v>0</v>
      </c>
      <c r="U47" s="31">
        <f t="shared" ref="U47:V47" si="120">SUM(U48,U51)</f>
        <v>2800</v>
      </c>
      <c r="V47" s="31">
        <f t="shared" si="120"/>
        <v>1262</v>
      </c>
      <c r="W47" s="31">
        <f>SUM(W48,W51)</f>
        <v>10000</v>
      </c>
      <c r="X47" s="31">
        <f>SUM(X48,X51)</f>
        <v>0</v>
      </c>
      <c r="Y47" s="31">
        <f>SUM(Y48,Y51)</f>
        <v>0</v>
      </c>
      <c r="Z47" s="31">
        <f>SUM(Z48,Z51)</f>
        <v>10000</v>
      </c>
      <c r="AA47" s="31">
        <f>SUM(AA48,AA51)</f>
        <v>8462</v>
      </c>
      <c r="AB47" s="31"/>
      <c r="AC47" s="31" t="e">
        <f>SUM(#REF!,#REF!,#REF!,#REF!,#REF!,AC51)</f>
        <v>#REF!</v>
      </c>
      <c r="AD47" s="31" t="e">
        <f>SUM(#REF!,#REF!,#REF!,#REF!,#REF!,AD51)</f>
        <v>#REF!</v>
      </c>
      <c r="AE47" s="31" t="e">
        <f>SUM(#REF!,#REF!,#REF!,#REF!,#REF!,AE51)</f>
        <v>#REF!</v>
      </c>
      <c r="AF47" s="32"/>
      <c r="AG47" s="39">
        <f t="shared" si="94"/>
        <v>0</v>
      </c>
      <c r="AH47" s="35"/>
      <c r="AI47" s="25"/>
      <c r="AJ47" s="33"/>
    </row>
    <row r="48" spans="1:43" s="6" customFormat="1" ht="39.75" customHeight="1">
      <c r="A48" s="2"/>
      <c r="B48" s="50" t="s">
        <v>137</v>
      </c>
      <c r="C48" s="2"/>
      <c r="D48" s="2"/>
      <c r="E48" s="2"/>
      <c r="F48" s="2"/>
      <c r="G48" s="2"/>
      <c r="H48" s="36">
        <f>SUM(H49:H51)</f>
        <v>77508</v>
      </c>
      <c r="I48" s="36">
        <f>SUM(I49:I51)</f>
        <v>14700</v>
      </c>
      <c r="J48" s="36">
        <f t="shared" ref="J48:K48" si="121">SUM(J49:J51)</f>
        <v>3000</v>
      </c>
      <c r="K48" s="36">
        <f t="shared" si="121"/>
        <v>11700</v>
      </c>
      <c r="L48" s="77"/>
      <c r="M48" s="36">
        <f>SUM(M49:M50)</f>
        <v>44539</v>
      </c>
      <c r="N48" s="36">
        <f t="shared" ref="N48:Z48" si="122">SUM(N49:N50)</f>
        <v>8800</v>
      </c>
      <c r="O48" s="36">
        <f t="shared" si="122"/>
        <v>27400</v>
      </c>
      <c r="P48" s="36">
        <f t="shared" si="122"/>
        <v>0</v>
      </c>
      <c r="Q48" s="36">
        <f t="shared" si="122"/>
        <v>0</v>
      </c>
      <c r="R48" s="36">
        <f t="shared" si="122"/>
        <v>10062</v>
      </c>
      <c r="S48" s="36">
        <f t="shared" si="122"/>
        <v>6000</v>
      </c>
      <c r="T48" s="36">
        <f t="shared" si="122"/>
        <v>0</v>
      </c>
      <c r="U48" s="36">
        <f t="shared" si="122"/>
        <v>2800</v>
      </c>
      <c r="V48" s="36">
        <f t="shared" si="122"/>
        <v>1262</v>
      </c>
      <c r="W48" s="36">
        <f t="shared" si="122"/>
        <v>6000</v>
      </c>
      <c r="X48" s="36">
        <f t="shared" si="122"/>
        <v>0</v>
      </c>
      <c r="Y48" s="36">
        <f t="shared" si="122"/>
        <v>0</v>
      </c>
      <c r="Z48" s="36">
        <f t="shared" si="122"/>
        <v>6000</v>
      </c>
      <c r="AA48" s="36">
        <f>SUM(AA49:AA50)</f>
        <v>4062</v>
      </c>
      <c r="AB48" s="36"/>
      <c r="AC48" s="36"/>
      <c r="AD48" s="36"/>
      <c r="AE48" s="36"/>
      <c r="AF48" s="37"/>
      <c r="AG48" s="39">
        <f t="shared" si="94"/>
        <v>0</v>
      </c>
      <c r="AH48" s="35"/>
      <c r="AI48" s="25"/>
      <c r="AJ48" s="39"/>
    </row>
    <row r="49" spans="1:43" s="6" customFormat="1" ht="79.5" customHeight="1">
      <c r="A49" s="2">
        <v>1</v>
      </c>
      <c r="B49" s="44" t="s">
        <v>223</v>
      </c>
      <c r="C49" s="49" t="s">
        <v>137</v>
      </c>
      <c r="D49" s="49" t="s">
        <v>46</v>
      </c>
      <c r="E49" s="49" t="s">
        <v>105</v>
      </c>
      <c r="F49" s="49" t="s">
        <v>57</v>
      </c>
      <c r="G49" s="3" t="s">
        <v>224</v>
      </c>
      <c r="H49" s="41">
        <v>24627</v>
      </c>
      <c r="I49" s="41"/>
      <c r="J49" s="41"/>
      <c r="K49" s="41"/>
      <c r="L49" s="78" t="s">
        <v>250</v>
      </c>
      <c r="M49" s="1">
        <v>24662</v>
      </c>
      <c r="N49" s="41">
        <f>R49</f>
        <v>5800</v>
      </c>
      <c r="O49" s="41">
        <v>15700</v>
      </c>
      <c r="P49" s="36"/>
      <c r="Q49" s="36"/>
      <c r="R49" s="1">
        <f>SUM(S49:V49)</f>
        <v>5800</v>
      </c>
      <c r="S49" s="41">
        <v>3000</v>
      </c>
      <c r="T49" s="41"/>
      <c r="U49" s="41">
        <v>2800</v>
      </c>
      <c r="V49" s="41"/>
      <c r="W49" s="1">
        <f t="shared" ref="W49:W50" si="123">SUM(X49:Z49)</f>
        <v>3000</v>
      </c>
      <c r="X49" s="1">
        <v>0</v>
      </c>
      <c r="Y49" s="1">
        <v>0</v>
      </c>
      <c r="Z49" s="62">
        <v>3000</v>
      </c>
      <c r="AA49" s="1">
        <f t="shared" ref="AA49:AA50" si="124">R49-X49-Y49-Z49</f>
        <v>2800</v>
      </c>
      <c r="AB49" s="36"/>
      <c r="AC49" s="1"/>
      <c r="AD49" s="36"/>
      <c r="AE49" s="42"/>
      <c r="AF49" s="2"/>
      <c r="AG49" s="39">
        <f t="shared" si="94"/>
        <v>0</v>
      </c>
      <c r="AH49" s="35"/>
      <c r="AI49" s="25"/>
      <c r="AJ49" s="4"/>
      <c r="AK49" s="5"/>
      <c r="AL49" s="5"/>
      <c r="AM49" s="5"/>
      <c r="AN49" s="5"/>
      <c r="AQ49" s="7"/>
    </row>
    <row r="50" spans="1:43" s="6" customFormat="1" ht="79.5" customHeight="1">
      <c r="A50" s="2">
        <v>2</v>
      </c>
      <c r="B50" s="44" t="s">
        <v>263</v>
      </c>
      <c r="C50" s="49" t="s">
        <v>264</v>
      </c>
      <c r="D50" s="49" t="s">
        <v>46</v>
      </c>
      <c r="E50" s="49" t="s">
        <v>265</v>
      </c>
      <c r="F50" s="49" t="s">
        <v>57</v>
      </c>
      <c r="G50" s="3" t="s">
        <v>266</v>
      </c>
      <c r="H50" s="41">
        <v>19877</v>
      </c>
      <c r="I50" s="41">
        <f>SUM(J50:K50)</f>
        <v>14700</v>
      </c>
      <c r="J50" s="41">
        <v>3000</v>
      </c>
      <c r="K50" s="41">
        <v>11700</v>
      </c>
      <c r="L50" s="78" t="s">
        <v>267</v>
      </c>
      <c r="M50" s="1">
        <v>19877</v>
      </c>
      <c r="N50" s="41">
        <v>3000</v>
      </c>
      <c r="O50" s="41">
        <v>11700</v>
      </c>
      <c r="P50" s="36"/>
      <c r="Q50" s="36"/>
      <c r="R50" s="1">
        <f>SUM(S50:V50)</f>
        <v>4262</v>
      </c>
      <c r="S50" s="41">
        <v>3000</v>
      </c>
      <c r="T50" s="41"/>
      <c r="U50" s="41"/>
      <c r="V50" s="41">
        <v>1262</v>
      </c>
      <c r="W50" s="1">
        <f t="shared" si="123"/>
        <v>3000</v>
      </c>
      <c r="X50" s="1"/>
      <c r="Y50" s="1"/>
      <c r="Z50" s="62">
        <v>3000</v>
      </c>
      <c r="AA50" s="1">
        <f t="shared" si="124"/>
        <v>1262</v>
      </c>
      <c r="AB50" s="36"/>
      <c r="AC50" s="1"/>
      <c r="AD50" s="36"/>
      <c r="AE50" s="42"/>
      <c r="AF50" s="2"/>
      <c r="AG50" s="39">
        <f t="shared" si="94"/>
        <v>0</v>
      </c>
      <c r="AH50" s="35"/>
      <c r="AI50" s="25"/>
      <c r="AJ50" s="4"/>
      <c r="AK50" s="5"/>
      <c r="AL50" s="5"/>
      <c r="AM50" s="5"/>
      <c r="AN50" s="5"/>
      <c r="AQ50" s="7"/>
    </row>
    <row r="51" spans="1:43" s="6" customFormat="1" ht="39.75" customHeight="1">
      <c r="A51" s="2"/>
      <c r="B51" s="50" t="s">
        <v>144</v>
      </c>
      <c r="C51" s="2"/>
      <c r="D51" s="2"/>
      <c r="E51" s="2"/>
      <c r="F51" s="2"/>
      <c r="G51" s="2"/>
      <c r="H51" s="36">
        <f>SUM(H52:H53)</f>
        <v>33004</v>
      </c>
      <c r="I51" s="36">
        <f>SUM(I52:I53)</f>
        <v>0</v>
      </c>
      <c r="J51" s="36">
        <f>SUM(J52:J53)</f>
        <v>0</v>
      </c>
      <c r="K51" s="36">
        <f>SUM(K52:K53)</f>
        <v>0</v>
      </c>
      <c r="L51" s="77"/>
      <c r="M51" s="36">
        <f t="shared" ref="M51:V51" si="125">SUM(M52:M53)</f>
        <v>56143</v>
      </c>
      <c r="N51" s="36">
        <f t="shared" si="125"/>
        <v>8400</v>
      </c>
      <c r="O51" s="36">
        <f t="shared" si="125"/>
        <v>21500</v>
      </c>
      <c r="P51" s="36">
        <f t="shared" si="125"/>
        <v>0</v>
      </c>
      <c r="Q51" s="36">
        <f t="shared" si="125"/>
        <v>0</v>
      </c>
      <c r="R51" s="36">
        <f t="shared" si="125"/>
        <v>8400</v>
      </c>
      <c r="S51" s="36">
        <f t="shared" si="125"/>
        <v>8400</v>
      </c>
      <c r="T51" s="36">
        <f t="shared" si="125"/>
        <v>0</v>
      </c>
      <c r="U51" s="36">
        <f t="shared" si="125"/>
        <v>0</v>
      </c>
      <c r="V51" s="36">
        <f t="shared" si="125"/>
        <v>0</v>
      </c>
      <c r="W51" s="36">
        <f>SUM(W52:W53)</f>
        <v>4000</v>
      </c>
      <c r="X51" s="36">
        <f>SUM(X52:X53)</f>
        <v>0</v>
      </c>
      <c r="Y51" s="36">
        <f>SUM(Y52:Y53)</f>
        <v>0</v>
      </c>
      <c r="Z51" s="36">
        <f>SUM(Z52:Z53)</f>
        <v>4000</v>
      </c>
      <c r="AA51" s="36">
        <f>SUM(AA52:AA53)</f>
        <v>4400</v>
      </c>
      <c r="AB51" s="36"/>
      <c r="AC51" s="36">
        <f>SUM(AC52:AC53)</f>
        <v>21000</v>
      </c>
      <c r="AD51" s="36">
        <f>SUM(AD52:AD53)</f>
        <v>0</v>
      </c>
      <c r="AE51" s="36">
        <f>SUM(AE52:AE53)</f>
        <v>21000</v>
      </c>
      <c r="AF51" s="37"/>
      <c r="AG51" s="39">
        <f t="shared" si="94"/>
        <v>0</v>
      </c>
      <c r="AH51" s="35"/>
      <c r="AI51" s="25"/>
      <c r="AJ51" s="39"/>
    </row>
    <row r="52" spans="1:43" s="6" customFormat="1" ht="60" customHeight="1">
      <c r="A52" s="2">
        <v>1</v>
      </c>
      <c r="B52" s="44" t="s">
        <v>198</v>
      </c>
      <c r="C52" s="49" t="s">
        <v>144</v>
      </c>
      <c r="D52" s="49" t="s">
        <v>46</v>
      </c>
      <c r="E52" s="49" t="s">
        <v>145</v>
      </c>
      <c r="F52" s="49" t="s">
        <v>57</v>
      </c>
      <c r="G52" s="3" t="s">
        <v>146</v>
      </c>
      <c r="H52" s="41">
        <v>14599</v>
      </c>
      <c r="I52" s="41"/>
      <c r="J52" s="41"/>
      <c r="K52" s="41"/>
      <c r="L52" s="78" t="s">
        <v>227</v>
      </c>
      <c r="M52" s="1">
        <v>24799</v>
      </c>
      <c r="N52" s="41">
        <f>R52</f>
        <v>4000</v>
      </c>
      <c r="O52" s="41">
        <v>10200</v>
      </c>
      <c r="P52" s="36"/>
      <c r="Q52" s="36"/>
      <c r="R52" s="1">
        <f t="shared" ref="R52:R53" si="126">SUM(S52:V52)</f>
        <v>4000</v>
      </c>
      <c r="S52" s="41">
        <v>4000</v>
      </c>
      <c r="T52" s="41"/>
      <c r="U52" s="41"/>
      <c r="V52" s="41"/>
      <c r="W52" s="1">
        <f t="shared" ref="W52:W53" si="127">SUM(X52:Z52)</f>
        <v>2000</v>
      </c>
      <c r="X52" s="1">
        <v>0</v>
      </c>
      <c r="Y52" s="1">
        <v>0</v>
      </c>
      <c r="Z52" s="62">
        <v>2000</v>
      </c>
      <c r="AA52" s="1">
        <f t="shared" ref="AA52:AA53" si="128">R52-X52-Y52-Z52</f>
        <v>2000</v>
      </c>
      <c r="AB52" s="36"/>
      <c r="AC52" s="1">
        <v>10000</v>
      </c>
      <c r="AD52" s="36"/>
      <c r="AE52" s="42">
        <f>AC52-AD52</f>
        <v>10000</v>
      </c>
      <c r="AF52" s="2"/>
      <c r="AG52" s="39">
        <f t="shared" si="94"/>
        <v>0</v>
      </c>
      <c r="AH52" s="35">
        <v>4000</v>
      </c>
      <c r="AI52" s="25"/>
      <c r="AJ52" s="4"/>
      <c r="AK52" s="5">
        <f>AC52</f>
        <v>10000</v>
      </c>
      <c r="AL52" s="5">
        <f t="shared" ref="AL52:AL53" si="129">AK52/2.5</f>
        <v>4000</v>
      </c>
      <c r="AM52" s="5">
        <f t="shared" ref="AM52:AM53" si="130">AK52-AL52</f>
        <v>6000</v>
      </c>
      <c r="AN52" s="5"/>
      <c r="AO52" s="6" t="s">
        <v>58</v>
      </c>
      <c r="AP52" s="6" t="s">
        <v>47</v>
      </c>
      <c r="AQ52" s="7">
        <f>S52</f>
        <v>4000</v>
      </c>
    </row>
    <row r="53" spans="1:43" s="6" customFormat="1" ht="71.25" customHeight="1">
      <c r="A53" s="2">
        <v>2</v>
      </c>
      <c r="B53" s="44" t="s">
        <v>197</v>
      </c>
      <c r="C53" s="49" t="s">
        <v>144</v>
      </c>
      <c r="D53" s="49" t="s">
        <v>46</v>
      </c>
      <c r="E53" s="49" t="s">
        <v>147</v>
      </c>
      <c r="F53" s="49" t="s">
        <v>57</v>
      </c>
      <c r="G53" s="3" t="s">
        <v>148</v>
      </c>
      <c r="H53" s="41">
        <v>18405</v>
      </c>
      <c r="I53" s="41"/>
      <c r="J53" s="41"/>
      <c r="K53" s="41"/>
      <c r="L53" s="78" t="s">
        <v>251</v>
      </c>
      <c r="M53" s="1">
        <v>31344</v>
      </c>
      <c r="N53" s="41">
        <f>R53</f>
        <v>4400</v>
      </c>
      <c r="O53" s="41">
        <v>11300</v>
      </c>
      <c r="P53" s="36"/>
      <c r="Q53" s="36"/>
      <c r="R53" s="1">
        <f t="shared" si="126"/>
        <v>4400</v>
      </c>
      <c r="S53" s="41">
        <v>4400</v>
      </c>
      <c r="T53" s="41"/>
      <c r="U53" s="41"/>
      <c r="V53" s="41"/>
      <c r="W53" s="1">
        <f t="shared" si="127"/>
        <v>2000</v>
      </c>
      <c r="X53" s="1">
        <v>0</v>
      </c>
      <c r="Y53" s="1">
        <v>0</v>
      </c>
      <c r="Z53" s="62">
        <v>2000</v>
      </c>
      <c r="AA53" s="1">
        <f t="shared" si="128"/>
        <v>2400</v>
      </c>
      <c r="AB53" s="36"/>
      <c r="AC53" s="1">
        <v>11000</v>
      </c>
      <c r="AD53" s="36"/>
      <c r="AE53" s="42">
        <f>AC53-AD53</f>
        <v>11000</v>
      </c>
      <c r="AF53" s="2"/>
      <c r="AG53" s="39">
        <f t="shared" si="94"/>
        <v>0</v>
      </c>
      <c r="AH53" s="35">
        <v>4400</v>
      </c>
      <c r="AI53" s="25"/>
      <c r="AJ53" s="4"/>
      <c r="AK53" s="5">
        <f>AC53</f>
        <v>11000</v>
      </c>
      <c r="AL53" s="5">
        <f t="shared" si="129"/>
        <v>4400</v>
      </c>
      <c r="AM53" s="5">
        <f t="shared" si="130"/>
        <v>6600</v>
      </c>
      <c r="AN53" s="5"/>
      <c r="AO53" s="6" t="s">
        <v>58</v>
      </c>
      <c r="AP53" s="6" t="s">
        <v>47</v>
      </c>
      <c r="AQ53" s="7">
        <f>S53</f>
        <v>4400</v>
      </c>
    </row>
    <row r="54" spans="1:43" s="34" customFormat="1" ht="39.75" customHeight="1">
      <c r="A54" s="30" t="s">
        <v>48</v>
      </c>
      <c r="B54" s="48" t="s">
        <v>49</v>
      </c>
      <c r="C54" s="30"/>
      <c r="D54" s="30"/>
      <c r="E54" s="30"/>
      <c r="F54" s="30"/>
      <c r="G54" s="30"/>
      <c r="H54" s="31" t="e">
        <f>SUM(H55,#REF!,#REF!,H57)</f>
        <v>#REF!</v>
      </c>
      <c r="I54" s="31" t="e">
        <f>SUM(I55,#REF!,#REF!,I57)</f>
        <v>#REF!</v>
      </c>
      <c r="J54" s="31" t="e">
        <f>SUM(J55,#REF!,#REF!,J57)</f>
        <v>#REF!</v>
      </c>
      <c r="K54" s="31" t="e">
        <f>SUM(K55,#REF!,#REF!,K57)</f>
        <v>#REF!</v>
      </c>
      <c r="L54" s="31"/>
      <c r="M54" s="31">
        <f>SUM(M55,M57,M60,M62)</f>
        <v>92831</v>
      </c>
      <c r="N54" s="31">
        <f t="shared" ref="N54:Z54" si="131">SUM(N55,N57,N60,N62)</f>
        <v>18300</v>
      </c>
      <c r="O54" s="31">
        <f t="shared" si="131"/>
        <v>47500</v>
      </c>
      <c r="P54" s="31">
        <f t="shared" si="131"/>
        <v>0</v>
      </c>
      <c r="Q54" s="31">
        <f t="shared" si="131"/>
        <v>0</v>
      </c>
      <c r="R54" s="31">
        <f t="shared" si="131"/>
        <v>18300</v>
      </c>
      <c r="S54" s="31">
        <f t="shared" si="131"/>
        <v>12000</v>
      </c>
      <c r="T54" s="31">
        <f t="shared" si="131"/>
        <v>0</v>
      </c>
      <c r="U54" s="31">
        <f t="shared" si="131"/>
        <v>4200</v>
      </c>
      <c r="V54" s="31">
        <f t="shared" si="131"/>
        <v>2100</v>
      </c>
      <c r="W54" s="31">
        <f t="shared" si="131"/>
        <v>3600</v>
      </c>
      <c r="X54" s="31">
        <f t="shared" si="131"/>
        <v>0</v>
      </c>
      <c r="Y54" s="31">
        <f t="shared" si="131"/>
        <v>0</v>
      </c>
      <c r="Z54" s="31">
        <f t="shared" si="131"/>
        <v>3600</v>
      </c>
      <c r="AA54" s="31">
        <f>SUM(AA55,AA57,AA60,AA62)</f>
        <v>14700</v>
      </c>
      <c r="AB54" s="31"/>
      <c r="AC54" s="31" t="e">
        <f>SUM(#REF!,AC55,#REF!,#REF!,#REF!,#REF!,AC57)</f>
        <v>#REF!</v>
      </c>
      <c r="AD54" s="31" t="e">
        <f>SUM(#REF!,AD55,#REF!,#REF!,#REF!,#REF!,AD57)</f>
        <v>#REF!</v>
      </c>
      <c r="AE54" s="31" t="e">
        <f>SUM(#REF!,AE55,#REF!,#REF!,#REF!,#REF!,AE57)</f>
        <v>#REF!</v>
      </c>
      <c r="AF54" s="32"/>
      <c r="AG54" s="39">
        <f t="shared" si="94"/>
        <v>0</v>
      </c>
      <c r="AH54" s="35"/>
      <c r="AI54" s="25"/>
      <c r="AJ54" s="33"/>
    </row>
    <row r="55" spans="1:43" s="6" customFormat="1" ht="39.75" customHeight="1">
      <c r="A55" s="2"/>
      <c r="B55" s="50" t="s">
        <v>136</v>
      </c>
      <c r="C55" s="2"/>
      <c r="D55" s="2"/>
      <c r="E55" s="2"/>
      <c r="F55" s="2"/>
      <c r="G55" s="2"/>
      <c r="H55" s="36">
        <f>SUM(H56:H56)</f>
        <v>6883</v>
      </c>
      <c r="I55" s="36">
        <f>SUM(I56:I56)</f>
        <v>0</v>
      </c>
      <c r="J55" s="36">
        <f>SUM(J56:J56)</f>
        <v>0</v>
      </c>
      <c r="K55" s="36">
        <f>SUM(K56:K56)</f>
        <v>0</v>
      </c>
      <c r="L55" s="77"/>
      <c r="M55" s="36">
        <f t="shared" ref="M55:V55" si="132">SUM(M56:M56)</f>
        <v>6883</v>
      </c>
      <c r="N55" s="36">
        <f t="shared" si="132"/>
        <v>2200</v>
      </c>
      <c r="O55" s="36">
        <f t="shared" si="132"/>
        <v>3200</v>
      </c>
      <c r="P55" s="36">
        <f t="shared" si="132"/>
        <v>0</v>
      </c>
      <c r="Q55" s="36">
        <f t="shared" si="132"/>
        <v>0</v>
      </c>
      <c r="R55" s="36">
        <f t="shared" si="132"/>
        <v>2200</v>
      </c>
      <c r="S55" s="36">
        <f t="shared" si="132"/>
        <v>2200</v>
      </c>
      <c r="T55" s="36">
        <f t="shared" si="132"/>
        <v>0</v>
      </c>
      <c r="U55" s="36">
        <f t="shared" si="132"/>
        <v>0</v>
      </c>
      <c r="V55" s="36">
        <f t="shared" si="132"/>
        <v>0</v>
      </c>
      <c r="W55" s="36">
        <f>SUM(W56:W56)</f>
        <v>0</v>
      </c>
      <c r="X55" s="36">
        <f>SUM(X56:X56)</f>
        <v>0</v>
      </c>
      <c r="Y55" s="36">
        <f>SUM(Y56:Y56)</f>
        <v>0</v>
      </c>
      <c r="Z55" s="36">
        <f>SUM(Z56:Z56)</f>
        <v>0</v>
      </c>
      <c r="AA55" s="36">
        <f>SUM(AA56:AA56)</f>
        <v>2200</v>
      </c>
      <c r="AB55" s="36"/>
      <c r="AC55" s="36">
        <f>SUM(AC56:AC56)</f>
        <v>5400</v>
      </c>
      <c r="AD55" s="36">
        <f>SUM(AD56:AD56)</f>
        <v>0</v>
      </c>
      <c r="AE55" s="36">
        <f>SUM(AE56:AE56)</f>
        <v>5400</v>
      </c>
      <c r="AF55" s="37"/>
      <c r="AG55" s="39">
        <f t="shared" si="94"/>
        <v>0</v>
      </c>
      <c r="AH55" s="35"/>
      <c r="AI55" s="25"/>
      <c r="AJ55" s="39"/>
    </row>
    <row r="56" spans="1:43" s="6" customFormat="1" ht="57.75" customHeight="1">
      <c r="A56" s="2">
        <v>1</v>
      </c>
      <c r="B56" s="44" t="s">
        <v>152</v>
      </c>
      <c r="C56" s="49" t="s">
        <v>136</v>
      </c>
      <c r="D56" s="49" t="s">
        <v>46</v>
      </c>
      <c r="E56" s="49" t="s">
        <v>153</v>
      </c>
      <c r="F56" s="49" t="s">
        <v>57</v>
      </c>
      <c r="G56" s="3" t="s">
        <v>154</v>
      </c>
      <c r="H56" s="41">
        <v>6883</v>
      </c>
      <c r="I56" s="41"/>
      <c r="J56" s="41"/>
      <c r="K56" s="41"/>
      <c r="L56" s="78" t="s">
        <v>229</v>
      </c>
      <c r="M56" s="1">
        <v>6883</v>
      </c>
      <c r="N56" s="41">
        <f>R56</f>
        <v>2200</v>
      </c>
      <c r="O56" s="41">
        <v>3200</v>
      </c>
      <c r="P56" s="36"/>
      <c r="Q56" s="36"/>
      <c r="R56" s="1">
        <f>SUM(S56:V56)</f>
        <v>2200</v>
      </c>
      <c r="S56" s="41">
        <v>2200</v>
      </c>
      <c r="T56" s="41"/>
      <c r="U56" s="41"/>
      <c r="V56" s="41"/>
      <c r="W56" s="1">
        <f>SUM(X56:Z56)</f>
        <v>0</v>
      </c>
      <c r="X56" s="1">
        <v>0</v>
      </c>
      <c r="Y56" s="1">
        <v>0</v>
      </c>
      <c r="Z56" s="1"/>
      <c r="AA56" s="1">
        <f t="shared" ref="AA56" si="133">R56-X56-Y56-Z56</f>
        <v>2200</v>
      </c>
      <c r="AB56" s="36"/>
      <c r="AC56" s="1">
        <v>5400</v>
      </c>
      <c r="AD56" s="36"/>
      <c r="AE56" s="42">
        <f>AC56-AD56</f>
        <v>5400</v>
      </c>
      <c r="AF56" s="2"/>
      <c r="AG56" s="39">
        <f t="shared" si="94"/>
        <v>0</v>
      </c>
      <c r="AH56" s="35">
        <v>2200</v>
      </c>
      <c r="AI56" s="25"/>
      <c r="AJ56" s="4"/>
      <c r="AK56" s="5">
        <f>AC56</f>
        <v>5400</v>
      </c>
      <c r="AL56" s="5">
        <v>2200</v>
      </c>
      <c r="AM56" s="5">
        <f t="shared" ref="AM56" si="134">AK56-AL56</f>
        <v>3200</v>
      </c>
      <c r="AN56" s="5"/>
      <c r="AO56" s="6" t="s">
        <v>58</v>
      </c>
      <c r="AP56" s="6" t="s">
        <v>21</v>
      </c>
      <c r="AQ56" s="7">
        <f>S56</f>
        <v>2200</v>
      </c>
    </row>
    <row r="57" spans="1:43" s="6" customFormat="1" ht="39.75" customHeight="1">
      <c r="A57" s="2"/>
      <c r="B57" s="50" t="s">
        <v>144</v>
      </c>
      <c r="C57" s="2"/>
      <c r="D57" s="2"/>
      <c r="E57" s="2"/>
      <c r="F57" s="2"/>
      <c r="G57" s="2"/>
      <c r="H57" s="36">
        <f>SUM(H58:H59)</f>
        <v>61959</v>
      </c>
      <c r="I57" s="36">
        <f>SUM(I58:I59)</f>
        <v>0</v>
      </c>
      <c r="J57" s="36">
        <f>SUM(J58:J59)</f>
        <v>0</v>
      </c>
      <c r="K57" s="36">
        <f>SUM(K58:K59)</f>
        <v>0</v>
      </c>
      <c r="L57" s="77"/>
      <c r="M57" s="36">
        <f t="shared" ref="M57:V57" si="135">SUM(M58:M59)</f>
        <v>56772</v>
      </c>
      <c r="N57" s="36">
        <f t="shared" si="135"/>
        <v>8100</v>
      </c>
      <c r="O57" s="36">
        <f t="shared" si="135"/>
        <v>26100</v>
      </c>
      <c r="P57" s="36">
        <f t="shared" si="135"/>
        <v>0</v>
      </c>
      <c r="Q57" s="36">
        <f t="shared" si="135"/>
        <v>0</v>
      </c>
      <c r="R57" s="36">
        <f t="shared" si="135"/>
        <v>8100</v>
      </c>
      <c r="S57" s="36">
        <f t="shared" si="135"/>
        <v>6000</v>
      </c>
      <c r="T57" s="36">
        <f t="shared" si="135"/>
        <v>0</v>
      </c>
      <c r="U57" s="36">
        <f t="shared" si="135"/>
        <v>0</v>
      </c>
      <c r="V57" s="36">
        <f t="shared" si="135"/>
        <v>2100</v>
      </c>
      <c r="W57" s="36">
        <f>SUM(W58:W59)</f>
        <v>3000</v>
      </c>
      <c r="X57" s="36">
        <f>SUM(X58:X59)</f>
        <v>0</v>
      </c>
      <c r="Y57" s="36">
        <f>SUM(Y58:Y59)</f>
        <v>0</v>
      </c>
      <c r="Z57" s="36">
        <f>SUM(Z58:Z59)</f>
        <v>3000</v>
      </c>
      <c r="AA57" s="36">
        <f>SUM(AA58:AA59)</f>
        <v>5100</v>
      </c>
      <c r="AB57" s="36"/>
      <c r="AC57" s="36">
        <f>SUM(AC58:AC59)</f>
        <v>43500</v>
      </c>
      <c r="AD57" s="36">
        <f>SUM(AD58:AD59)</f>
        <v>0</v>
      </c>
      <c r="AE57" s="36">
        <f>SUM(AE58:AE59)</f>
        <v>43500</v>
      </c>
      <c r="AF57" s="37"/>
      <c r="AG57" s="39">
        <f t="shared" si="94"/>
        <v>0</v>
      </c>
      <c r="AH57" s="35"/>
      <c r="AI57" s="25"/>
      <c r="AJ57" s="39"/>
    </row>
    <row r="58" spans="1:43" s="6" customFormat="1" ht="57.75" customHeight="1">
      <c r="A58" s="2">
        <v>1</v>
      </c>
      <c r="B58" s="44" t="s">
        <v>158</v>
      </c>
      <c r="C58" s="49" t="s">
        <v>144</v>
      </c>
      <c r="D58" s="49" t="s">
        <v>46</v>
      </c>
      <c r="E58" s="49" t="s">
        <v>159</v>
      </c>
      <c r="F58" s="49" t="s">
        <v>57</v>
      </c>
      <c r="G58" s="3" t="s">
        <v>160</v>
      </c>
      <c r="H58" s="41">
        <v>17633</v>
      </c>
      <c r="I58" s="41"/>
      <c r="J58" s="41"/>
      <c r="K58" s="41"/>
      <c r="L58" s="78" t="s">
        <v>230</v>
      </c>
      <c r="M58" s="1">
        <v>13171</v>
      </c>
      <c r="N58" s="41">
        <f t="shared" ref="N58:N59" si="136">R58</f>
        <v>3000</v>
      </c>
      <c r="O58" s="41">
        <v>7500</v>
      </c>
      <c r="P58" s="36"/>
      <c r="Q58" s="36"/>
      <c r="R58" s="1">
        <f t="shared" ref="R58:R59" si="137">SUM(S58:V58)</f>
        <v>3000</v>
      </c>
      <c r="S58" s="41">
        <v>3000</v>
      </c>
      <c r="T58" s="41"/>
      <c r="U58" s="41"/>
      <c r="V58" s="41"/>
      <c r="W58" s="1">
        <f t="shared" ref="W58:W59" si="138">SUM(X58:Z58)</f>
        <v>1500</v>
      </c>
      <c r="X58" s="1">
        <v>0</v>
      </c>
      <c r="Y58" s="1">
        <v>0</v>
      </c>
      <c r="Z58" s="62">
        <v>1500</v>
      </c>
      <c r="AA58" s="1">
        <f t="shared" ref="AA58:AA59" si="139">R58-X58-Y58-Z58</f>
        <v>1500</v>
      </c>
      <c r="AB58" s="36"/>
      <c r="AC58" s="1">
        <v>12500</v>
      </c>
      <c r="AD58" s="36"/>
      <c r="AE58" s="42">
        <f>AC58-AD58</f>
        <v>12500</v>
      </c>
      <c r="AF58" s="2"/>
      <c r="AG58" s="39">
        <f t="shared" si="94"/>
        <v>0</v>
      </c>
      <c r="AH58" s="35">
        <v>5000</v>
      </c>
      <c r="AI58" s="25">
        <f>AH58-S58</f>
        <v>2000</v>
      </c>
      <c r="AJ58" s="4"/>
      <c r="AK58" s="5">
        <f>AC58</f>
        <v>12500</v>
      </c>
      <c r="AL58" s="5">
        <f t="shared" ref="AL58:AL59" si="140">AK58/2.5</f>
        <v>5000</v>
      </c>
      <c r="AM58" s="5">
        <f t="shared" ref="AM58:AM59" si="141">AK58-AL58</f>
        <v>7500</v>
      </c>
      <c r="AN58" s="5"/>
      <c r="AO58" s="6" t="s">
        <v>58</v>
      </c>
      <c r="AP58" s="6" t="s">
        <v>21</v>
      </c>
      <c r="AQ58" s="7">
        <f>S58</f>
        <v>3000</v>
      </c>
    </row>
    <row r="59" spans="1:43" s="6" customFormat="1" ht="57.75" customHeight="1">
      <c r="A59" s="2">
        <v>2</v>
      </c>
      <c r="B59" s="44" t="s">
        <v>161</v>
      </c>
      <c r="C59" s="49" t="s">
        <v>144</v>
      </c>
      <c r="D59" s="49" t="s">
        <v>46</v>
      </c>
      <c r="E59" s="49" t="s">
        <v>162</v>
      </c>
      <c r="F59" s="49" t="s">
        <v>57</v>
      </c>
      <c r="G59" s="3" t="s">
        <v>163</v>
      </c>
      <c r="H59" s="41">
        <v>44326</v>
      </c>
      <c r="I59" s="41"/>
      <c r="J59" s="41"/>
      <c r="K59" s="41"/>
      <c r="L59" s="78" t="s">
        <v>231</v>
      </c>
      <c r="M59" s="1">
        <v>43601</v>
      </c>
      <c r="N59" s="41">
        <f t="shared" si="136"/>
        <v>5100</v>
      </c>
      <c r="O59" s="41">
        <v>18600</v>
      </c>
      <c r="P59" s="36"/>
      <c r="Q59" s="71"/>
      <c r="R59" s="1">
        <f t="shared" si="137"/>
        <v>5100</v>
      </c>
      <c r="S59" s="41">
        <v>3000</v>
      </c>
      <c r="T59" s="41"/>
      <c r="U59" s="41"/>
      <c r="V59" s="41">
        <v>2100</v>
      </c>
      <c r="W59" s="1">
        <f t="shared" si="138"/>
        <v>1500</v>
      </c>
      <c r="X59" s="1">
        <v>0</v>
      </c>
      <c r="Y59" s="1">
        <v>0</v>
      </c>
      <c r="Z59" s="62">
        <f>1500</f>
        <v>1500</v>
      </c>
      <c r="AA59" s="1">
        <f t="shared" si="139"/>
        <v>3600</v>
      </c>
      <c r="AB59" s="36"/>
      <c r="AC59" s="72">
        <v>31000</v>
      </c>
      <c r="AD59" s="36"/>
      <c r="AE59" s="42">
        <f>AC59-AD59</f>
        <v>31000</v>
      </c>
      <c r="AF59" s="2"/>
      <c r="AG59" s="39">
        <f t="shared" si="94"/>
        <v>0</v>
      </c>
      <c r="AH59" s="35">
        <v>12400</v>
      </c>
      <c r="AI59" s="25">
        <f>AH59-S59</f>
        <v>9400</v>
      </c>
      <c r="AJ59" s="4"/>
      <c r="AK59" s="5">
        <f>AC59</f>
        <v>31000</v>
      </c>
      <c r="AL59" s="5">
        <f t="shared" si="140"/>
        <v>12400</v>
      </c>
      <c r="AM59" s="5">
        <f t="shared" si="141"/>
        <v>18600</v>
      </c>
      <c r="AN59" s="5"/>
      <c r="AO59" s="6" t="s">
        <v>58</v>
      </c>
      <c r="AP59" s="6" t="s">
        <v>21</v>
      </c>
      <c r="AQ59" s="7">
        <f>S59</f>
        <v>3000</v>
      </c>
    </row>
    <row r="60" spans="1:43" s="6" customFormat="1" ht="39.75" customHeight="1">
      <c r="A60" s="2"/>
      <c r="B60" s="50" t="s">
        <v>203</v>
      </c>
      <c r="C60" s="2"/>
      <c r="D60" s="2"/>
      <c r="E60" s="2"/>
      <c r="F60" s="2"/>
      <c r="G60" s="2"/>
      <c r="H60" s="36">
        <f>SUM(H61)</f>
        <v>17571</v>
      </c>
      <c r="I60" s="36">
        <f t="shared" ref="I60:Z60" si="142">SUM(I61)</f>
        <v>12500</v>
      </c>
      <c r="J60" s="36">
        <f t="shared" si="142"/>
        <v>6200</v>
      </c>
      <c r="K60" s="36">
        <f t="shared" si="142"/>
        <v>6300</v>
      </c>
      <c r="L60" s="36"/>
      <c r="M60" s="36">
        <f t="shared" si="142"/>
        <v>14998</v>
      </c>
      <c r="N60" s="36">
        <f t="shared" si="142"/>
        <v>4200</v>
      </c>
      <c r="O60" s="36">
        <f t="shared" si="142"/>
        <v>12500</v>
      </c>
      <c r="P60" s="36">
        <f t="shared" si="142"/>
        <v>0</v>
      </c>
      <c r="Q60" s="36">
        <f t="shared" si="142"/>
        <v>0</v>
      </c>
      <c r="R60" s="36">
        <f t="shared" si="142"/>
        <v>4200</v>
      </c>
      <c r="S60" s="36">
        <f t="shared" si="142"/>
        <v>0</v>
      </c>
      <c r="T60" s="36">
        <f t="shared" si="142"/>
        <v>0</v>
      </c>
      <c r="U60" s="36">
        <f t="shared" si="142"/>
        <v>4200</v>
      </c>
      <c r="V60" s="36">
        <f t="shared" si="142"/>
        <v>0</v>
      </c>
      <c r="W60" s="36">
        <f t="shared" si="142"/>
        <v>0</v>
      </c>
      <c r="X60" s="36">
        <f t="shared" si="142"/>
        <v>0</v>
      </c>
      <c r="Y60" s="36">
        <f t="shared" si="142"/>
        <v>0</v>
      </c>
      <c r="Z60" s="36">
        <f t="shared" si="142"/>
        <v>0</v>
      </c>
      <c r="AA60" s="36">
        <f>SUM(AA61)</f>
        <v>4200</v>
      </c>
      <c r="AB60" s="54"/>
      <c r="AC60" s="25"/>
      <c r="AD60" s="39"/>
      <c r="AG60" s="39">
        <f t="shared" si="94"/>
        <v>0</v>
      </c>
    </row>
    <row r="61" spans="1:43" s="6" customFormat="1" ht="59.25" customHeight="1">
      <c r="A61" s="2">
        <v>1</v>
      </c>
      <c r="B61" s="51" t="s">
        <v>210</v>
      </c>
      <c r="C61" s="52" t="s">
        <v>203</v>
      </c>
      <c r="D61" s="52" t="s">
        <v>46</v>
      </c>
      <c r="E61" s="52" t="s">
        <v>211</v>
      </c>
      <c r="F61" s="52" t="s">
        <v>57</v>
      </c>
      <c r="G61" s="52" t="s">
        <v>212</v>
      </c>
      <c r="H61" s="53">
        <v>17571</v>
      </c>
      <c r="I61" s="53">
        <v>12500</v>
      </c>
      <c r="J61" s="41">
        <f>I61-K61</f>
        <v>6200</v>
      </c>
      <c r="K61" s="53">
        <v>6300</v>
      </c>
      <c r="L61" s="80" t="s">
        <v>252</v>
      </c>
      <c r="M61" s="41">
        <v>14998</v>
      </c>
      <c r="N61" s="41">
        <f>R61</f>
        <v>4200</v>
      </c>
      <c r="O61" s="1">
        <v>12500</v>
      </c>
      <c r="P61" s="1"/>
      <c r="Q61" s="1"/>
      <c r="R61" s="1">
        <f>SUM(S61:V61)</f>
        <v>4200</v>
      </c>
      <c r="S61" s="41"/>
      <c r="T61" s="64"/>
      <c r="U61" s="64">
        <v>4200</v>
      </c>
      <c r="V61" s="64"/>
      <c r="W61" s="1">
        <f>SUM(X61:Z61)</f>
        <v>0</v>
      </c>
      <c r="X61" s="1">
        <v>0</v>
      </c>
      <c r="Y61" s="42"/>
      <c r="Z61" s="2"/>
      <c r="AA61" s="1">
        <f t="shared" ref="AA61" si="143">R61-X61-Y61-Z61</f>
        <v>4200</v>
      </c>
      <c r="AB61" s="54"/>
      <c r="AC61" s="25"/>
      <c r="AD61" s="4"/>
      <c r="AE61" s="5"/>
      <c r="AF61" s="5"/>
      <c r="AG61" s="39">
        <f t="shared" si="94"/>
        <v>0</v>
      </c>
      <c r="AH61" s="5"/>
      <c r="AK61" s="7"/>
    </row>
    <row r="62" spans="1:43" s="6" customFormat="1" ht="39.75" customHeight="1">
      <c r="A62" s="2"/>
      <c r="B62" s="50" t="s">
        <v>137</v>
      </c>
      <c r="C62" s="2"/>
      <c r="D62" s="2"/>
      <c r="E62" s="2"/>
      <c r="F62" s="2"/>
      <c r="G62" s="2"/>
      <c r="H62" s="36" t="e">
        <f t="shared" ref="H62:K62" si="144">SUM(H63:H64)</f>
        <v>#REF!</v>
      </c>
      <c r="I62" s="36" t="e">
        <f t="shared" si="144"/>
        <v>#REF!</v>
      </c>
      <c r="J62" s="36" t="e">
        <f t="shared" si="144"/>
        <v>#REF!</v>
      </c>
      <c r="K62" s="36" t="e">
        <f t="shared" si="144"/>
        <v>#REF!</v>
      </c>
      <c r="L62" s="77"/>
      <c r="M62" s="36">
        <f t="shared" ref="M62:Z62" si="145">SUM(M63)</f>
        <v>14178</v>
      </c>
      <c r="N62" s="36">
        <f t="shared" si="145"/>
        <v>3800</v>
      </c>
      <c r="O62" s="36">
        <f t="shared" si="145"/>
        <v>5700</v>
      </c>
      <c r="P62" s="36">
        <f t="shared" si="145"/>
        <v>0</v>
      </c>
      <c r="Q62" s="36">
        <f t="shared" si="145"/>
        <v>0</v>
      </c>
      <c r="R62" s="36">
        <f t="shared" si="145"/>
        <v>3800</v>
      </c>
      <c r="S62" s="36">
        <f t="shared" si="145"/>
        <v>3800</v>
      </c>
      <c r="T62" s="36">
        <f t="shared" si="145"/>
        <v>0</v>
      </c>
      <c r="U62" s="36">
        <f t="shared" si="145"/>
        <v>0</v>
      </c>
      <c r="V62" s="36">
        <f t="shared" si="145"/>
        <v>0</v>
      </c>
      <c r="W62" s="36">
        <f t="shared" si="145"/>
        <v>600</v>
      </c>
      <c r="X62" s="36">
        <f t="shared" si="145"/>
        <v>0</v>
      </c>
      <c r="Y62" s="36">
        <f t="shared" si="145"/>
        <v>0</v>
      </c>
      <c r="Z62" s="36">
        <f t="shared" si="145"/>
        <v>600</v>
      </c>
      <c r="AA62" s="36">
        <f>SUM(AA63)</f>
        <v>3200</v>
      </c>
      <c r="AB62" s="36"/>
      <c r="AC62" s="36" t="e">
        <f t="shared" ref="AC62:AE62" si="146">SUM(AC63:AC64)</f>
        <v>#REF!</v>
      </c>
      <c r="AD62" s="36" t="e">
        <f t="shared" si="146"/>
        <v>#REF!</v>
      </c>
      <c r="AE62" s="36" t="e">
        <f t="shared" si="146"/>
        <v>#REF!</v>
      </c>
      <c r="AF62" s="37"/>
      <c r="AG62" s="39">
        <f t="shared" si="94"/>
        <v>0</v>
      </c>
      <c r="AH62" s="35"/>
      <c r="AI62" s="25"/>
      <c r="AJ62" s="39"/>
    </row>
    <row r="63" spans="1:43" s="6" customFormat="1" ht="57.75" customHeight="1">
      <c r="A63" s="2">
        <v>1</v>
      </c>
      <c r="B63" s="44" t="s">
        <v>156</v>
      </c>
      <c r="C63" s="49" t="s">
        <v>137</v>
      </c>
      <c r="D63" s="49" t="s">
        <v>46</v>
      </c>
      <c r="E63" s="49" t="s">
        <v>155</v>
      </c>
      <c r="F63" s="49" t="s">
        <v>57</v>
      </c>
      <c r="G63" s="3" t="s">
        <v>157</v>
      </c>
      <c r="H63" s="41">
        <v>12602</v>
      </c>
      <c r="I63" s="41"/>
      <c r="J63" s="41"/>
      <c r="K63" s="41"/>
      <c r="L63" s="84" t="s">
        <v>282</v>
      </c>
      <c r="M63" s="83">
        <v>14178</v>
      </c>
      <c r="N63" s="41">
        <f t="shared" ref="N63" si="147">R63</f>
        <v>3800</v>
      </c>
      <c r="O63" s="41">
        <v>5700</v>
      </c>
      <c r="P63" s="36"/>
      <c r="Q63" s="36"/>
      <c r="R63" s="1">
        <f>SUM(S63:V63)</f>
        <v>3800</v>
      </c>
      <c r="S63" s="41">
        <v>3800</v>
      </c>
      <c r="T63" s="41"/>
      <c r="U63" s="41"/>
      <c r="V63" s="41"/>
      <c r="W63" s="1">
        <f>SUM(X63:Z63)</f>
        <v>600</v>
      </c>
      <c r="X63" s="1">
        <v>0</v>
      </c>
      <c r="Y63" s="1">
        <v>0</v>
      </c>
      <c r="Z63" s="1">
        <v>600</v>
      </c>
      <c r="AA63" s="1">
        <f t="shared" ref="AA63" si="148">R63-X63-Y63-Z63</f>
        <v>3200</v>
      </c>
      <c r="AB63" s="81"/>
      <c r="AC63" s="1">
        <v>9500</v>
      </c>
      <c r="AD63" s="36"/>
      <c r="AE63" s="42">
        <f>AC63-AD63</f>
        <v>9500</v>
      </c>
      <c r="AF63" s="2"/>
      <c r="AG63" s="39">
        <f t="shared" si="94"/>
        <v>0</v>
      </c>
      <c r="AH63" s="35">
        <v>3800</v>
      </c>
      <c r="AI63" s="25"/>
      <c r="AJ63" s="4"/>
      <c r="AK63" s="5">
        <f>AC63</f>
        <v>9500</v>
      </c>
      <c r="AL63" s="5">
        <f t="shared" ref="AL63" si="149">AK63/2.5</f>
        <v>3800</v>
      </c>
      <c r="AM63" s="5">
        <f t="shared" ref="AM63" si="150">AK63-AL63</f>
        <v>5700</v>
      </c>
      <c r="AN63" s="5"/>
      <c r="AO63" s="6" t="s">
        <v>58</v>
      </c>
      <c r="AP63" s="6" t="s">
        <v>21</v>
      </c>
      <c r="AQ63" s="7">
        <f>S63</f>
        <v>3800</v>
      </c>
    </row>
    <row r="64" spans="1:43" s="34" customFormat="1" ht="39.75" customHeight="1">
      <c r="A64" s="30" t="s">
        <v>91</v>
      </c>
      <c r="B64" s="48" t="s">
        <v>92</v>
      </c>
      <c r="C64" s="30"/>
      <c r="D64" s="30"/>
      <c r="E64" s="30"/>
      <c r="F64" s="30"/>
      <c r="G64" s="30"/>
      <c r="H64" s="31" t="e">
        <f>SUM(H65,#REF!)</f>
        <v>#REF!</v>
      </c>
      <c r="I64" s="31" t="e">
        <f>SUM(I65,#REF!)</f>
        <v>#REF!</v>
      </c>
      <c r="J64" s="31" t="e">
        <f>SUM(J65,#REF!)</f>
        <v>#REF!</v>
      </c>
      <c r="K64" s="31" t="e">
        <f>SUM(K65,#REF!)</f>
        <v>#REF!</v>
      </c>
      <c r="L64" s="31"/>
      <c r="M64" s="31">
        <f>SUM(M65)</f>
        <v>6739</v>
      </c>
      <c r="N64" s="31">
        <f t="shared" ref="N64:AA64" si="151">SUM(N65)</f>
        <v>1500</v>
      </c>
      <c r="O64" s="31">
        <f t="shared" si="151"/>
        <v>1800</v>
      </c>
      <c r="P64" s="31">
        <f t="shared" si="151"/>
        <v>0</v>
      </c>
      <c r="Q64" s="31">
        <f t="shared" si="151"/>
        <v>0</v>
      </c>
      <c r="R64" s="31">
        <f t="shared" si="151"/>
        <v>1500</v>
      </c>
      <c r="S64" s="31">
        <f t="shared" si="151"/>
        <v>1500</v>
      </c>
      <c r="T64" s="31">
        <f t="shared" si="151"/>
        <v>0</v>
      </c>
      <c r="U64" s="31">
        <f t="shared" si="151"/>
        <v>0</v>
      </c>
      <c r="V64" s="31">
        <f t="shared" si="151"/>
        <v>0</v>
      </c>
      <c r="W64" s="31">
        <f t="shared" si="151"/>
        <v>0</v>
      </c>
      <c r="X64" s="31">
        <f t="shared" si="151"/>
        <v>0</v>
      </c>
      <c r="Y64" s="31">
        <f t="shared" si="151"/>
        <v>0</v>
      </c>
      <c r="Z64" s="31">
        <f t="shared" si="151"/>
        <v>0</v>
      </c>
      <c r="AA64" s="31">
        <f t="shared" si="151"/>
        <v>1500</v>
      </c>
      <c r="AB64" s="31"/>
      <c r="AC64" s="31" t="e">
        <f>SUM(#REF!,#REF!,#REF!,#REF!,AC65,#REF!,#REF!)</f>
        <v>#REF!</v>
      </c>
      <c r="AD64" s="31" t="e">
        <f>SUM(#REF!,#REF!,#REF!,#REF!,AD65,#REF!,#REF!)</f>
        <v>#REF!</v>
      </c>
      <c r="AE64" s="31" t="e">
        <f>SUM(#REF!,#REF!,#REF!,#REF!,AE65,#REF!,#REF!)</f>
        <v>#REF!</v>
      </c>
      <c r="AF64" s="32"/>
      <c r="AG64" s="39">
        <f t="shared" si="94"/>
        <v>0</v>
      </c>
      <c r="AH64" s="35"/>
      <c r="AI64" s="25"/>
      <c r="AJ64" s="33"/>
    </row>
    <row r="65" spans="1:43" s="6" customFormat="1" ht="39.75" customHeight="1">
      <c r="A65" s="2"/>
      <c r="B65" s="50" t="s">
        <v>137</v>
      </c>
      <c r="C65" s="2"/>
      <c r="D65" s="2"/>
      <c r="E65" s="2"/>
      <c r="F65" s="2"/>
      <c r="G65" s="2"/>
      <c r="H65" s="36">
        <f t="shared" ref="H65:K65" si="152">SUM(H66:H67)</f>
        <v>6786</v>
      </c>
      <c r="I65" s="36">
        <f t="shared" si="152"/>
        <v>0</v>
      </c>
      <c r="J65" s="36">
        <f t="shared" si="152"/>
        <v>0</v>
      </c>
      <c r="K65" s="36">
        <f t="shared" si="152"/>
        <v>0</v>
      </c>
      <c r="L65" s="77"/>
      <c r="M65" s="36">
        <f t="shared" ref="M65:O65" si="153">SUM(M66:M67)</f>
        <v>6739</v>
      </c>
      <c r="N65" s="36">
        <f t="shared" si="153"/>
        <v>1500</v>
      </c>
      <c r="O65" s="36">
        <f t="shared" si="153"/>
        <v>1800</v>
      </c>
      <c r="P65" s="36">
        <f t="shared" ref="P65:T65" si="154">SUM(P66:P67)</f>
        <v>0</v>
      </c>
      <c r="Q65" s="36">
        <f t="shared" si="154"/>
        <v>0</v>
      </c>
      <c r="R65" s="36">
        <f t="shared" si="154"/>
        <v>1500</v>
      </c>
      <c r="S65" s="36">
        <f t="shared" si="154"/>
        <v>1500</v>
      </c>
      <c r="T65" s="36">
        <f t="shared" si="154"/>
        <v>0</v>
      </c>
      <c r="U65" s="36">
        <f t="shared" ref="U65:V65" si="155">SUM(U66:U67)</f>
        <v>0</v>
      </c>
      <c r="V65" s="36">
        <f t="shared" si="155"/>
        <v>0</v>
      </c>
      <c r="W65" s="36">
        <f t="shared" ref="W65:Z65" si="156">SUM(W66:W67)</f>
        <v>0</v>
      </c>
      <c r="X65" s="36">
        <f t="shared" si="156"/>
        <v>0</v>
      </c>
      <c r="Y65" s="36">
        <f t="shared" si="156"/>
        <v>0</v>
      </c>
      <c r="Z65" s="36">
        <f t="shared" si="156"/>
        <v>0</v>
      </c>
      <c r="AA65" s="36">
        <f>SUM(AA66:AA67)</f>
        <v>1500</v>
      </c>
      <c r="AB65" s="36"/>
      <c r="AC65" s="36">
        <f t="shared" ref="AC65:AE65" si="157">SUM(AC66:AC67)</f>
        <v>3700</v>
      </c>
      <c r="AD65" s="36">
        <f t="shared" si="157"/>
        <v>0</v>
      </c>
      <c r="AE65" s="36">
        <f t="shared" si="157"/>
        <v>3700</v>
      </c>
      <c r="AF65" s="37"/>
      <c r="AG65" s="39">
        <f t="shared" si="94"/>
        <v>0</v>
      </c>
      <c r="AH65" s="35"/>
      <c r="AI65" s="25"/>
      <c r="AJ65" s="39"/>
    </row>
    <row r="66" spans="1:43" s="6" customFormat="1" ht="81.75" customHeight="1">
      <c r="A66" s="2">
        <v>1</v>
      </c>
      <c r="B66" s="44" t="s">
        <v>165</v>
      </c>
      <c r="C66" s="49" t="s">
        <v>137</v>
      </c>
      <c r="D66" s="49" t="s">
        <v>46</v>
      </c>
      <c r="E66" s="49" t="s">
        <v>164</v>
      </c>
      <c r="F66" s="49" t="s">
        <v>57</v>
      </c>
      <c r="G66" s="3" t="s">
        <v>166</v>
      </c>
      <c r="H66" s="41">
        <v>3818</v>
      </c>
      <c r="I66" s="41"/>
      <c r="J66" s="41"/>
      <c r="K66" s="41"/>
      <c r="L66" s="78" t="s">
        <v>235</v>
      </c>
      <c r="M66" s="1">
        <v>3947</v>
      </c>
      <c r="N66" s="41">
        <f t="shared" ref="N66:N67" si="158">R66</f>
        <v>800</v>
      </c>
      <c r="O66" s="41">
        <v>800</v>
      </c>
      <c r="P66" s="36"/>
      <c r="Q66" s="36"/>
      <c r="R66" s="1">
        <f t="shared" ref="R66:R67" si="159">SUM(S66:V66)</f>
        <v>800</v>
      </c>
      <c r="S66" s="41">
        <v>800</v>
      </c>
      <c r="T66" s="41"/>
      <c r="U66" s="41"/>
      <c r="V66" s="41"/>
      <c r="W66" s="1">
        <f t="shared" ref="W66:W67" si="160">SUM(X66:Z66)</f>
        <v>0</v>
      </c>
      <c r="X66" s="1">
        <v>0</v>
      </c>
      <c r="Y66" s="1">
        <v>0</v>
      </c>
      <c r="Z66" s="1"/>
      <c r="AA66" s="1">
        <f t="shared" ref="AA66:AA67" si="161">R66-X66-Y66-Z66</f>
        <v>800</v>
      </c>
      <c r="AB66" s="36"/>
      <c r="AC66" s="1">
        <v>2000</v>
      </c>
      <c r="AD66" s="36"/>
      <c r="AE66" s="1">
        <f>AC66-AD66</f>
        <v>2000</v>
      </c>
      <c r="AF66" s="2"/>
      <c r="AG66" s="39">
        <f t="shared" si="94"/>
        <v>0</v>
      </c>
      <c r="AH66" s="35">
        <v>800</v>
      </c>
      <c r="AI66" s="25"/>
      <c r="AJ66" s="4"/>
      <c r="AK66" s="5">
        <f>AC66</f>
        <v>2000</v>
      </c>
      <c r="AL66" s="5">
        <f t="shared" ref="AL66" si="162">AK66/2.5</f>
        <v>800</v>
      </c>
      <c r="AM66" s="5">
        <f t="shared" ref="AM66:AM67" si="163">AK66-AL66</f>
        <v>1200</v>
      </c>
      <c r="AN66" s="5"/>
      <c r="AO66" s="6" t="s">
        <v>58</v>
      </c>
      <c r="AP66" s="6" t="s">
        <v>23</v>
      </c>
      <c r="AQ66" s="7">
        <f>S66</f>
        <v>800</v>
      </c>
    </row>
    <row r="67" spans="1:43" s="6" customFormat="1" ht="79.5" customHeight="1">
      <c r="A67" s="2">
        <f>+A66+1</f>
        <v>2</v>
      </c>
      <c r="B67" s="44" t="s">
        <v>219</v>
      </c>
      <c r="C67" s="49" t="s">
        <v>137</v>
      </c>
      <c r="D67" s="49" t="s">
        <v>46</v>
      </c>
      <c r="E67" s="49" t="s">
        <v>130</v>
      </c>
      <c r="F67" s="49" t="s">
        <v>57</v>
      </c>
      <c r="G67" s="3" t="s">
        <v>167</v>
      </c>
      <c r="H67" s="41">
        <v>2968</v>
      </c>
      <c r="I67" s="41"/>
      <c r="J67" s="41"/>
      <c r="K67" s="41"/>
      <c r="L67" s="78" t="s">
        <v>234</v>
      </c>
      <c r="M67" s="1">
        <v>2792</v>
      </c>
      <c r="N67" s="41">
        <f t="shared" si="158"/>
        <v>700</v>
      </c>
      <c r="O67" s="41">
        <v>1000</v>
      </c>
      <c r="P67" s="36"/>
      <c r="Q67" s="36"/>
      <c r="R67" s="1">
        <f t="shared" si="159"/>
        <v>700</v>
      </c>
      <c r="S67" s="41">
        <v>700</v>
      </c>
      <c r="T67" s="41"/>
      <c r="U67" s="41"/>
      <c r="V67" s="41"/>
      <c r="W67" s="1">
        <f t="shared" si="160"/>
        <v>0</v>
      </c>
      <c r="X67" s="1">
        <v>0</v>
      </c>
      <c r="Y67" s="1">
        <v>0</v>
      </c>
      <c r="Z67" s="1"/>
      <c r="AA67" s="1">
        <f t="shared" si="161"/>
        <v>700</v>
      </c>
      <c r="AB67" s="36"/>
      <c r="AC67" s="1">
        <v>1700</v>
      </c>
      <c r="AD67" s="36"/>
      <c r="AE67" s="1">
        <f>AC67-AD67</f>
        <v>1700</v>
      </c>
      <c r="AF67" s="2"/>
      <c r="AG67" s="39">
        <f t="shared" si="94"/>
        <v>0</v>
      </c>
      <c r="AH67" s="35">
        <v>700</v>
      </c>
      <c r="AI67" s="25"/>
      <c r="AJ67" s="4"/>
      <c r="AK67" s="5">
        <f>AC67</f>
        <v>1700</v>
      </c>
      <c r="AL67" s="5">
        <v>700</v>
      </c>
      <c r="AM67" s="5">
        <f t="shared" si="163"/>
        <v>1000</v>
      </c>
      <c r="AN67" s="5"/>
      <c r="AO67" s="6" t="s">
        <v>58</v>
      </c>
      <c r="AP67" s="6" t="s">
        <v>23</v>
      </c>
      <c r="AQ67" s="7">
        <f>S67</f>
        <v>700</v>
      </c>
    </row>
    <row r="68" spans="1:43" s="6" customFormat="1" ht="48.75" customHeight="1">
      <c r="A68" s="57" t="s">
        <v>222</v>
      </c>
      <c r="B68" s="50" t="s">
        <v>51</v>
      </c>
      <c r="C68" s="2"/>
      <c r="D68" s="2"/>
      <c r="E68" s="2"/>
      <c r="F68" s="2"/>
      <c r="G68" s="2"/>
      <c r="H68" s="36">
        <f>SUM(H69,H72,H76)</f>
        <v>97184</v>
      </c>
      <c r="I68" s="36">
        <f>SUM(I69,I72,I76)</f>
        <v>0</v>
      </c>
      <c r="J68" s="36">
        <f>SUM(J69,J72,J76)</f>
        <v>0</v>
      </c>
      <c r="K68" s="36">
        <f>SUM(K69,K72,K76)</f>
        <v>0</v>
      </c>
      <c r="L68" s="77"/>
      <c r="M68" s="36">
        <f t="shared" ref="M68:V68" si="164">SUM(M69,M72,M76)</f>
        <v>58609</v>
      </c>
      <c r="N68" s="36">
        <f t="shared" si="164"/>
        <v>12100</v>
      </c>
      <c r="O68" s="36">
        <f t="shared" si="164"/>
        <v>38500</v>
      </c>
      <c r="P68" s="36">
        <f t="shared" si="164"/>
        <v>0</v>
      </c>
      <c r="Q68" s="36">
        <f t="shared" si="164"/>
        <v>0</v>
      </c>
      <c r="R68" s="36">
        <f t="shared" si="164"/>
        <v>12100</v>
      </c>
      <c r="S68" s="36">
        <f t="shared" si="164"/>
        <v>12100</v>
      </c>
      <c r="T68" s="36">
        <f t="shared" si="164"/>
        <v>0</v>
      </c>
      <c r="U68" s="36">
        <f t="shared" si="164"/>
        <v>0</v>
      </c>
      <c r="V68" s="36">
        <f t="shared" si="164"/>
        <v>0</v>
      </c>
      <c r="W68" s="36">
        <f>SUM(W69,W72,W76)</f>
        <v>7500</v>
      </c>
      <c r="X68" s="36">
        <f>SUM(X69,X72,X76)</f>
        <v>0</v>
      </c>
      <c r="Y68" s="36">
        <f>SUM(Y69,Y72,Y76)</f>
        <v>0</v>
      </c>
      <c r="Z68" s="36">
        <f>SUM(Z69,Z72,Z76)</f>
        <v>7500</v>
      </c>
      <c r="AA68" s="36">
        <f>SUM(AA69,AA72,AA76)</f>
        <v>4600</v>
      </c>
      <c r="AB68" s="36"/>
      <c r="AC68" s="36" t="e">
        <f>SUM(AC69,AC72,AC76)</f>
        <v>#REF!</v>
      </c>
      <c r="AD68" s="36" t="e">
        <f>SUM(AD69,AD72,AD76)</f>
        <v>#REF!</v>
      </c>
      <c r="AE68" s="36" t="e">
        <f>SUM(AE69,AE72,AE76)</f>
        <v>#REF!</v>
      </c>
      <c r="AF68" s="37"/>
      <c r="AG68" s="39">
        <f t="shared" si="94"/>
        <v>0</v>
      </c>
      <c r="AH68" s="35"/>
      <c r="AI68" s="25"/>
      <c r="AJ68" s="39"/>
    </row>
    <row r="69" spans="1:43" s="34" customFormat="1" ht="39.75" customHeight="1">
      <c r="A69" s="30" t="s">
        <v>44</v>
      </c>
      <c r="B69" s="48" t="s">
        <v>45</v>
      </c>
      <c r="C69" s="30"/>
      <c r="D69" s="30"/>
      <c r="E69" s="30"/>
      <c r="F69" s="30"/>
      <c r="G69" s="30"/>
      <c r="H69" s="31">
        <f>SUM(H70,H113)</f>
        <v>53153</v>
      </c>
      <c r="I69" s="31">
        <f>SUM(I70,I113)</f>
        <v>0</v>
      </c>
      <c r="J69" s="31">
        <f>SUM(J70,J113)</f>
        <v>0</v>
      </c>
      <c r="K69" s="31">
        <f>SUM(K70,K113)</f>
        <v>0</v>
      </c>
      <c r="L69" s="31"/>
      <c r="M69" s="31">
        <f t="shared" ref="M69:Z69" si="165">SUM(M70)</f>
        <v>13702</v>
      </c>
      <c r="N69" s="31">
        <f t="shared" si="165"/>
        <v>3600</v>
      </c>
      <c r="O69" s="31">
        <f t="shared" si="165"/>
        <v>9000</v>
      </c>
      <c r="P69" s="31">
        <f t="shared" si="165"/>
        <v>0</v>
      </c>
      <c r="Q69" s="31">
        <f t="shared" si="165"/>
        <v>0</v>
      </c>
      <c r="R69" s="31">
        <f t="shared" si="165"/>
        <v>3600</v>
      </c>
      <c r="S69" s="31">
        <f t="shared" si="165"/>
        <v>3600</v>
      </c>
      <c r="T69" s="31">
        <f t="shared" si="165"/>
        <v>0</v>
      </c>
      <c r="U69" s="31">
        <f t="shared" si="165"/>
        <v>0</v>
      </c>
      <c r="V69" s="31">
        <f t="shared" si="165"/>
        <v>0</v>
      </c>
      <c r="W69" s="31">
        <f t="shared" si="165"/>
        <v>2000</v>
      </c>
      <c r="X69" s="31">
        <f t="shared" si="165"/>
        <v>0</v>
      </c>
      <c r="Y69" s="31">
        <f t="shared" si="165"/>
        <v>0</v>
      </c>
      <c r="Z69" s="31">
        <f t="shared" si="165"/>
        <v>2000</v>
      </c>
      <c r="AA69" s="31">
        <f>SUM(AA70)</f>
        <v>1600</v>
      </c>
      <c r="AB69" s="31"/>
      <c r="AC69" s="31" t="e">
        <f>SUM(#REF!,#REF!,AC70,AC113)</f>
        <v>#REF!</v>
      </c>
      <c r="AD69" s="31" t="e">
        <f>SUM(#REF!,#REF!,AD70,AD113)</f>
        <v>#REF!</v>
      </c>
      <c r="AE69" s="31" t="e">
        <f>SUM(#REF!,#REF!,AE70,AE113)</f>
        <v>#REF!</v>
      </c>
      <c r="AF69" s="32"/>
      <c r="AG69" s="39">
        <f t="shared" si="94"/>
        <v>0</v>
      </c>
      <c r="AH69" s="35"/>
      <c r="AI69" s="25"/>
      <c r="AJ69" s="33"/>
    </row>
    <row r="70" spans="1:43" s="6" customFormat="1" ht="39.75" customHeight="1">
      <c r="A70" s="2"/>
      <c r="B70" s="50" t="s">
        <v>52</v>
      </c>
      <c r="C70" s="2"/>
      <c r="D70" s="2"/>
      <c r="E70" s="2"/>
      <c r="F70" s="2"/>
      <c r="G70" s="2"/>
      <c r="H70" s="36">
        <f>SUM(H71:H71)</f>
        <v>13704</v>
      </c>
      <c r="I70" s="36">
        <f>SUM(I71:I71)</f>
        <v>0</v>
      </c>
      <c r="J70" s="36">
        <f>SUM(J71:J71)</f>
        <v>0</v>
      </c>
      <c r="K70" s="36">
        <f>SUM(K71:K71)</f>
        <v>0</v>
      </c>
      <c r="L70" s="77"/>
      <c r="M70" s="36">
        <f t="shared" ref="M70:T70" si="166">SUM(M71:M71)</f>
        <v>13702</v>
      </c>
      <c r="N70" s="36">
        <f t="shared" si="166"/>
        <v>3600</v>
      </c>
      <c r="O70" s="36">
        <f t="shared" si="166"/>
        <v>9000</v>
      </c>
      <c r="P70" s="36">
        <f t="shared" si="166"/>
        <v>0</v>
      </c>
      <c r="Q70" s="36">
        <f t="shared" si="166"/>
        <v>0</v>
      </c>
      <c r="R70" s="36">
        <f t="shared" si="166"/>
        <v>3600</v>
      </c>
      <c r="S70" s="36">
        <f t="shared" si="166"/>
        <v>3600</v>
      </c>
      <c r="T70" s="36">
        <f t="shared" si="166"/>
        <v>0</v>
      </c>
      <c r="U70" s="36"/>
      <c r="V70" s="36"/>
      <c r="W70" s="36">
        <f>SUM(W71:W71)</f>
        <v>2000</v>
      </c>
      <c r="X70" s="36">
        <f>SUM(X71:X71)</f>
        <v>0</v>
      </c>
      <c r="Y70" s="36">
        <f>SUM(Y71:Y71)</f>
        <v>0</v>
      </c>
      <c r="Z70" s="36">
        <f>SUM(Z71:Z71)</f>
        <v>2000</v>
      </c>
      <c r="AA70" s="36">
        <f>SUM(AA71:AA71)</f>
        <v>1600</v>
      </c>
      <c r="AB70" s="36"/>
      <c r="AC70" s="36">
        <f>SUM(AC71:AC71)</f>
        <v>9000</v>
      </c>
      <c r="AD70" s="36">
        <f>SUM(AD71:AD71)</f>
        <v>0</v>
      </c>
      <c r="AE70" s="36">
        <f>SUM(AE71:AE71)</f>
        <v>9000</v>
      </c>
      <c r="AF70" s="37"/>
      <c r="AG70" s="39">
        <f t="shared" si="94"/>
        <v>0</v>
      </c>
      <c r="AH70" s="35"/>
      <c r="AI70" s="25"/>
      <c r="AJ70" s="39"/>
    </row>
    <row r="71" spans="1:43" ht="60.75" customHeight="1">
      <c r="A71" s="2">
        <v>1</v>
      </c>
      <c r="B71" s="65" t="s">
        <v>172</v>
      </c>
      <c r="C71" s="2" t="s">
        <v>173</v>
      </c>
      <c r="D71" s="2" t="s">
        <v>46</v>
      </c>
      <c r="E71" s="2" t="s">
        <v>79</v>
      </c>
      <c r="F71" s="2" t="s">
        <v>57</v>
      </c>
      <c r="G71" s="2" t="s">
        <v>174</v>
      </c>
      <c r="H71" s="66">
        <v>13704</v>
      </c>
      <c r="I71" s="66"/>
      <c r="J71" s="66"/>
      <c r="K71" s="66"/>
      <c r="L71" s="78" t="s">
        <v>253</v>
      </c>
      <c r="M71" s="1">
        <v>13702</v>
      </c>
      <c r="N71" s="41">
        <f>R71</f>
        <v>3600</v>
      </c>
      <c r="O71" s="66">
        <v>9000</v>
      </c>
      <c r="P71" s="66"/>
      <c r="Q71" s="66"/>
      <c r="R71" s="1">
        <f>SUM(S71:V71)</f>
        <v>3600</v>
      </c>
      <c r="S71" s="41">
        <v>3600</v>
      </c>
      <c r="T71" s="41"/>
      <c r="U71" s="41"/>
      <c r="V71" s="41"/>
      <c r="W71" s="1">
        <f>SUM(X71:Z71)</f>
        <v>2000</v>
      </c>
      <c r="X71" s="1">
        <v>0</v>
      </c>
      <c r="Y71" s="1">
        <v>0</v>
      </c>
      <c r="Z71" s="62">
        <v>2000</v>
      </c>
      <c r="AA71" s="1">
        <f t="shared" ref="AA71" si="167">R71-X71-Y71-Z71</f>
        <v>1600</v>
      </c>
      <c r="AB71" s="67"/>
      <c r="AC71" s="1">
        <v>9000</v>
      </c>
      <c r="AD71" s="67"/>
      <c r="AE71" s="1">
        <f>AC71-AD71</f>
        <v>9000</v>
      </c>
      <c r="AF71" s="44"/>
      <c r="AG71" s="39">
        <f t="shared" si="94"/>
        <v>0</v>
      </c>
      <c r="AH71" s="35">
        <v>3600</v>
      </c>
      <c r="AI71" s="25"/>
      <c r="AJ71" s="68"/>
      <c r="AK71" s="5">
        <f>AC71</f>
        <v>9000</v>
      </c>
      <c r="AL71" s="5">
        <f t="shared" ref="AL71" si="168">AK71/2.5</f>
        <v>3600</v>
      </c>
      <c r="AM71" s="5">
        <f t="shared" ref="AM71" si="169">AK71-AL71</f>
        <v>5400</v>
      </c>
      <c r="AN71" s="5"/>
      <c r="AO71" s="6" t="s">
        <v>58</v>
      </c>
      <c r="AP71" s="6" t="s">
        <v>47</v>
      </c>
      <c r="AQ71" s="7">
        <f>S71</f>
        <v>3600</v>
      </c>
    </row>
    <row r="72" spans="1:43" s="34" customFormat="1" ht="39.75" customHeight="1">
      <c r="A72" s="30" t="s">
        <v>48</v>
      </c>
      <c r="B72" s="48" t="s">
        <v>49</v>
      </c>
      <c r="C72" s="30"/>
      <c r="D72" s="30"/>
      <c r="E72" s="30"/>
      <c r="F72" s="30"/>
      <c r="G72" s="30"/>
      <c r="H72" s="31">
        <f>SUM(H73)</f>
        <v>32510</v>
      </c>
      <c r="I72" s="31">
        <f t="shared" ref="I72" si="170">SUM(I73)</f>
        <v>0</v>
      </c>
      <c r="J72" s="31">
        <f t="shared" ref="J72" si="171">SUM(J73)</f>
        <v>0</v>
      </c>
      <c r="K72" s="31">
        <f t="shared" ref="K72" si="172">SUM(K73)</f>
        <v>0</v>
      </c>
      <c r="L72" s="31"/>
      <c r="M72" s="31">
        <f t="shared" ref="M72" si="173">SUM(M73)</f>
        <v>34289</v>
      </c>
      <c r="N72" s="31">
        <f t="shared" ref="N72" si="174">SUM(N73)</f>
        <v>6200</v>
      </c>
      <c r="O72" s="31">
        <f t="shared" ref="O72" si="175">SUM(O73)</f>
        <v>23800</v>
      </c>
      <c r="P72" s="31">
        <f t="shared" ref="P72" si="176">SUM(P73)</f>
        <v>0</v>
      </c>
      <c r="Q72" s="31">
        <f t="shared" ref="Q72:V72" si="177">SUM(Q73)</f>
        <v>0</v>
      </c>
      <c r="R72" s="31">
        <f t="shared" si="177"/>
        <v>6200</v>
      </c>
      <c r="S72" s="31">
        <f t="shared" si="177"/>
        <v>6200</v>
      </c>
      <c r="T72" s="31">
        <f t="shared" si="177"/>
        <v>0</v>
      </c>
      <c r="U72" s="31">
        <f t="shared" si="177"/>
        <v>0</v>
      </c>
      <c r="V72" s="31">
        <f t="shared" si="177"/>
        <v>0</v>
      </c>
      <c r="W72" s="31">
        <f t="shared" ref="W72" si="178">SUM(W73)</f>
        <v>4000</v>
      </c>
      <c r="X72" s="31">
        <f t="shared" ref="X72" si="179">SUM(X73)</f>
        <v>0</v>
      </c>
      <c r="Y72" s="31">
        <f t="shared" ref="Y72" si="180">SUM(Y73)</f>
        <v>0</v>
      </c>
      <c r="Z72" s="31">
        <f t="shared" ref="Z72" si="181">SUM(Z73)</f>
        <v>4000</v>
      </c>
      <c r="AA72" s="31">
        <f t="shared" ref="AA72" si="182">SUM(AA73)</f>
        <v>2200</v>
      </c>
      <c r="AB72" s="31"/>
      <c r="AC72" s="31" t="e">
        <f>SUM(#REF!,#REF!,#REF!,AC73,)</f>
        <v>#REF!</v>
      </c>
      <c r="AD72" s="31" t="e">
        <f>SUM(#REF!,#REF!,#REF!,AD73,)</f>
        <v>#REF!</v>
      </c>
      <c r="AE72" s="31" t="e">
        <f>SUM(#REF!,#REF!,#REF!,AE73,)</f>
        <v>#REF!</v>
      </c>
      <c r="AF72" s="32"/>
      <c r="AG72" s="39">
        <f t="shared" si="94"/>
        <v>0</v>
      </c>
      <c r="AH72" s="35"/>
      <c r="AI72" s="25"/>
      <c r="AJ72" s="33"/>
    </row>
    <row r="73" spans="1:43" s="6" customFormat="1" ht="39.75" customHeight="1">
      <c r="A73" s="2"/>
      <c r="B73" s="50" t="s">
        <v>182</v>
      </c>
      <c r="C73" s="2"/>
      <c r="D73" s="2"/>
      <c r="E73" s="2"/>
      <c r="F73" s="2"/>
      <c r="G73" s="2"/>
      <c r="H73" s="36">
        <f>SUM(H74:H75)</f>
        <v>32510</v>
      </c>
      <c r="I73" s="36">
        <f>SUM(I74:I75)</f>
        <v>0</v>
      </c>
      <c r="J73" s="36">
        <f>SUM(J74:J75)</f>
        <v>0</v>
      </c>
      <c r="K73" s="36">
        <f>SUM(K74:K75)</f>
        <v>0</v>
      </c>
      <c r="L73" s="77"/>
      <c r="M73" s="36">
        <f t="shared" ref="M73:V73" si="183">SUM(M74:M75)</f>
        <v>34289</v>
      </c>
      <c r="N73" s="36">
        <f t="shared" si="183"/>
        <v>6200</v>
      </c>
      <c r="O73" s="36">
        <f t="shared" si="183"/>
        <v>23800</v>
      </c>
      <c r="P73" s="36">
        <f t="shared" si="183"/>
        <v>0</v>
      </c>
      <c r="Q73" s="36">
        <f t="shared" si="183"/>
        <v>0</v>
      </c>
      <c r="R73" s="36">
        <f t="shared" si="183"/>
        <v>6200</v>
      </c>
      <c r="S73" s="36">
        <f t="shared" si="183"/>
        <v>6200</v>
      </c>
      <c r="T73" s="36">
        <f t="shared" si="183"/>
        <v>0</v>
      </c>
      <c r="U73" s="36">
        <f t="shared" si="183"/>
        <v>0</v>
      </c>
      <c r="V73" s="36">
        <f t="shared" si="183"/>
        <v>0</v>
      </c>
      <c r="W73" s="36">
        <f>SUM(W74:W75)</f>
        <v>4000</v>
      </c>
      <c r="X73" s="36">
        <f>SUM(X74:X75)</f>
        <v>0</v>
      </c>
      <c r="Y73" s="36">
        <f>SUM(Y74:Y75)</f>
        <v>0</v>
      </c>
      <c r="Z73" s="36">
        <f>SUM(Z74:Z75)</f>
        <v>4000</v>
      </c>
      <c r="AA73" s="36">
        <f>SUM(AA74:AA75)</f>
        <v>2200</v>
      </c>
      <c r="AB73" s="36"/>
      <c r="AC73" s="36">
        <f>SUM(AC74:AC75)</f>
        <v>23500</v>
      </c>
      <c r="AD73" s="36">
        <f>SUM(AD74:AD75)</f>
        <v>0</v>
      </c>
      <c r="AE73" s="36">
        <f>SUM(AE74:AE75)</f>
        <v>23500</v>
      </c>
      <c r="AF73" s="37"/>
      <c r="AG73" s="39">
        <f t="shared" ref="AG73:AG104" si="184">R73-W73-AA73</f>
        <v>0</v>
      </c>
      <c r="AH73" s="35"/>
      <c r="AI73" s="25"/>
      <c r="AJ73" s="39"/>
    </row>
    <row r="74" spans="1:43" s="6" customFormat="1" ht="54" customHeight="1">
      <c r="A74" s="2">
        <v>1</v>
      </c>
      <c r="B74" s="44" t="s">
        <v>183</v>
      </c>
      <c r="C74" s="49" t="s">
        <v>182</v>
      </c>
      <c r="D74" s="49" t="s">
        <v>46</v>
      </c>
      <c r="E74" s="49" t="s">
        <v>184</v>
      </c>
      <c r="F74" s="49" t="s">
        <v>57</v>
      </c>
      <c r="G74" s="3" t="s">
        <v>185</v>
      </c>
      <c r="H74" s="41">
        <v>18250</v>
      </c>
      <c r="I74" s="41"/>
      <c r="J74" s="41"/>
      <c r="K74" s="41"/>
      <c r="L74" s="78" t="s">
        <v>242</v>
      </c>
      <c r="M74" s="1">
        <v>20029</v>
      </c>
      <c r="N74" s="41">
        <f t="shared" ref="N74:N75" si="185">R74</f>
        <v>3000</v>
      </c>
      <c r="O74" s="41">
        <v>13100</v>
      </c>
      <c r="P74" s="36"/>
      <c r="Q74" s="36"/>
      <c r="R74" s="1">
        <f t="shared" ref="R74:R75" si="186">SUM(S74:V74)</f>
        <v>3000</v>
      </c>
      <c r="S74" s="41">
        <v>3000</v>
      </c>
      <c r="T74" s="41"/>
      <c r="U74" s="41"/>
      <c r="V74" s="41"/>
      <c r="W74" s="1">
        <f t="shared" ref="W74:W75" si="187">SUM(X74:Z74)</f>
        <v>2000</v>
      </c>
      <c r="X74" s="1">
        <v>0</v>
      </c>
      <c r="Y74" s="1">
        <v>0</v>
      </c>
      <c r="Z74" s="62">
        <v>2000</v>
      </c>
      <c r="AA74" s="1">
        <f t="shared" ref="AA74:AA75" si="188">R74-X74-Y74-Z74</f>
        <v>1000</v>
      </c>
      <c r="AB74" s="41"/>
      <c r="AC74" s="1">
        <v>13000</v>
      </c>
      <c r="AD74" s="36"/>
      <c r="AE74" s="1">
        <f>AC74-AD74</f>
        <v>13000</v>
      </c>
      <c r="AF74" s="2"/>
      <c r="AG74" s="39">
        <f t="shared" si="184"/>
        <v>0</v>
      </c>
      <c r="AH74" s="35">
        <v>5200</v>
      </c>
      <c r="AI74" s="25">
        <f>AH74-S74</f>
        <v>2200</v>
      </c>
      <c r="AJ74" s="4"/>
      <c r="AK74" s="5">
        <f>AC74</f>
        <v>13000</v>
      </c>
      <c r="AL74" s="5">
        <f t="shared" ref="AL74:AL75" si="189">AK74/2.5</f>
        <v>5200</v>
      </c>
      <c r="AM74" s="5">
        <f t="shared" ref="AM74:AM75" si="190">AK74-AL74</f>
        <v>7800</v>
      </c>
      <c r="AN74" s="5"/>
      <c r="AO74" s="6" t="s">
        <v>58</v>
      </c>
      <c r="AP74" s="6" t="s">
        <v>21</v>
      </c>
      <c r="AQ74" s="7">
        <f>S74</f>
        <v>3000</v>
      </c>
    </row>
    <row r="75" spans="1:43" s="6" customFormat="1" ht="54" customHeight="1">
      <c r="A75" s="2">
        <f>+A74+1</f>
        <v>2</v>
      </c>
      <c r="B75" s="44" t="s">
        <v>186</v>
      </c>
      <c r="C75" s="49" t="s">
        <v>182</v>
      </c>
      <c r="D75" s="49" t="s">
        <v>46</v>
      </c>
      <c r="E75" s="49" t="s">
        <v>187</v>
      </c>
      <c r="F75" s="49" t="s">
        <v>57</v>
      </c>
      <c r="G75" s="3" t="s">
        <v>188</v>
      </c>
      <c r="H75" s="41">
        <v>14260</v>
      </c>
      <c r="I75" s="41"/>
      <c r="J75" s="41"/>
      <c r="K75" s="41"/>
      <c r="L75" s="78" t="s">
        <v>255</v>
      </c>
      <c r="M75" s="1">
        <v>14260</v>
      </c>
      <c r="N75" s="41">
        <f t="shared" si="185"/>
        <v>3200</v>
      </c>
      <c r="O75" s="41">
        <v>10700</v>
      </c>
      <c r="P75" s="36"/>
      <c r="Q75" s="36"/>
      <c r="R75" s="1">
        <f t="shared" si="186"/>
        <v>3200</v>
      </c>
      <c r="S75" s="41">
        <v>3200</v>
      </c>
      <c r="T75" s="41"/>
      <c r="U75" s="41"/>
      <c r="V75" s="41"/>
      <c r="W75" s="1">
        <f t="shared" si="187"/>
        <v>2000</v>
      </c>
      <c r="X75" s="1">
        <v>0</v>
      </c>
      <c r="Y75" s="1">
        <v>0</v>
      </c>
      <c r="Z75" s="62">
        <v>2000</v>
      </c>
      <c r="AA75" s="1">
        <f t="shared" si="188"/>
        <v>1200</v>
      </c>
      <c r="AB75" s="41"/>
      <c r="AC75" s="1">
        <v>10500</v>
      </c>
      <c r="AD75" s="36"/>
      <c r="AE75" s="1">
        <f>AC75-AD75</f>
        <v>10500</v>
      </c>
      <c r="AF75" s="2"/>
      <c r="AG75" s="39">
        <f t="shared" si="184"/>
        <v>0</v>
      </c>
      <c r="AH75" s="35">
        <v>4200</v>
      </c>
      <c r="AI75" s="25">
        <f>AH75-S75</f>
        <v>1000</v>
      </c>
      <c r="AJ75" s="4"/>
      <c r="AK75" s="5">
        <f>AC75</f>
        <v>10500</v>
      </c>
      <c r="AL75" s="5">
        <f t="shared" si="189"/>
        <v>4200</v>
      </c>
      <c r="AM75" s="5">
        <f t="shared" si="190"/>
        <v>6300</v>
      </c>
      <c r="AN75" s="5"/>
      <c r="AO75" s="6" t="s">
        <v>58</v>
      </c>
      <c r="AP75" s="6" t="s">
        <v>21</v>
      </c>
      <c r="AQ75" s="7">
        <f>S75</f>
        <v>3200</v>
      </c>
    </row>
    <row r="76" spans="1:43" s="34" customFormat="1" ht="39.75" customHeight="1">
      <c r="A76" s="30" t="s">
        <v>91</v>
      </c>
      <c r="B76" s="48" t="s">
        <v>92</v>
      </c>
      <c r="C76" s="30"/>
      <c r="D76" s="30"/>
      <c r="E76" s="30"/>
      <c r="F76" s="30"/>
      <c r="G76" s="30"/>
      <c r="H76" s="31">
        <f>SUM(H77)</f>
        <v>11521</v>
      </c>
      <c r="I76" s="31">
        <f t="shared" ref="I76" si="191">SUM(I77)</f>
        <v>0</v>
      </c>
      <c r="J76" s="31">
        <f t="shared" ref="J76" si="192">SUM(J77)</f>
        <v>0</v>
      </c>
      <c r="K76" s="31">
        <f t="shared" ref="K76" si="193">SUM(K77)</f>
        <v>0</v>
      </c>
      <c r="L76" s="31"/>
      <c r="M76" s="31">
        <f>SUM(M77)</f>
        <v>10618</v>
      </c>
      <c r="N76" s="31">
        <f t="shared" ref="N76" si="194">SUM(N77)</f>
        <v>2300</v>
      </c>
      <c r="O76" s="31">
        <f t="shared" ref="O76" si="195">SUM(O77)</f>
        <v>5700</v>
      </c>
      <c r="P76" s="31">
        <f t="shared" ref="P76" si="196">SUM(P77)</f>
        <v>0</v>
      </c>
      <c r="Q76" s="31">
        <f t="shared" ref="Q76:V76" si="197">SUM(Q77)</f>
        <v>0</v>
      </c>
      <c r="R76" s="31">
        <f t="shared" si="197"/>
        <v>2300</v>
      </c>
      <c r="S76" s="31">
        <f t="shared" si="197"/>
        <v>2300</v>
      </c>
      <c r="T76" s="31">
        <f t="shared" si="197"/>
        <v>0</v>
      </c>
      <c r="U76" s="31">
        <f t="shared" si="197"/>
        <v>0</v>
      </c>
      <c r="V76" s="31">
        <f t="shared" si="197"/>
        <v>0</v>
      </c>
      <c r="W76" s="31">
        <f t="shared" ref="W76" si="198">SUM(W77)</f>
        <v>1500</v>
      </c>
      <c r="X76" s="31">
        <f t="shared" ref="X76" si="199">SUM(X77)</f>
        <v>0</v>
      </c>
      <c r="Y76" s="31">
        <f t="shared" ref="Y76" si="200">SUM(Y77)</f>
        <v>0</v>
      </c>
      <c r="Z76" s="31">
        <f t="shared" ref="Z76" si="201">SUM(Z77)</f>
        <v>1500</v>
      </c>
      <c r="AA76" s="31">
        <f t="shared" ref="AA76" si="202">SUM(AA77)</f>
        <v>800</v>
      </c>
      <c r="AB76" s="31"/>
      <c r="AC76" s="31" t="e">
        <f>SUM(#REF!,#REF!,#REF!,AC77)</f>
        <v>#REF!</v>
      </c>
      <c r="AD76" s="31" t="e">
        <f>SUM(#REF!,#REF!,#REF!,AD77)</f>
        <v>#REF!</v>
      </c>
      <c r="AE76" s="31" t="e">
        <f>SUM(#REF!,#REF!,#REF!,AE77)</f>
        <v>#REF!</v>
      </c>
      <c r="AF76" s="32"/>
      <c r="AG76" s="39">
        <f t="shared" si="184"/>
        <v>0</v>
      </c>
      <c r="AH76" s="35"/>
      <c r="AI76" s="25"/>
      <c r="AJ76" s="33"/>
    </row>
    <row r="77" spans="1:43" s="6" customFormat="1" ht="39.75" customHeight="1">
      <c r="A77" s="2"/>
      <c r="B77" s="50" t="s">
        <v>182</v>
      </c>
      <c r="C77" s="2"/>
      <c r="D77" s="2"/>
      <c r="E77" s="2"/>
      <c r="F77" s="2"/>
      <c r="G77" s="2"/>
      <c r="H77" s="36">
        <f t="shared" ref="H77:AE77" si="203">SUM(H78)</f>
        <v>11521</v>
      </c>
      <c r="I77" s="36">
        <f t="shared" si="203"/>
        <v>0</v>
      </c>
      <c r="J77" s="36">
        <f t="shared" si="203"/>
        <v>0</v>
      </c>
      <c r="K77" s="36">
        <f t="shared" si="203"/>
        <v>0</v>
      </c>
      <c r="L77" s="77"/>
      <c r="M77" s="36">
        <f t="shared" si="203"/>
        <v>10618</v>
      </c>
      <c r="N77" s="36">
        <f t="shared" si="203"/>
        <v>2300</v>
      </c>
      <c r="O77" s="36">
        <f t="shared" si="203"/>
        <v>5700</v>
      </c>
      <c r="P77" s="36">
        <f t="shared" si="203"/>
        <v>0</v>
      </c>
      <c r="Q77" s="36">
        <f t="shared" si="203"/>
        <v>0</v>
      </c>
      <c r="R77" s="36">
        <f t="shared" si="203"/>
        <v>2300</v>
      </c>
      <c r="S77" s="36">
        <f t="shared" si="203"/>
        <v>2300</v>
      </c>
      <c r="T77" s="36">
        <f t="shared" si="203"/>
        <v>0</v>
      </c>
      <c r="U77" s="36">
        <f t="shared" si="203"/>
        <v>0</v>
      </c>
      <c r="V77" s="36">
        <f t="shared" si="203"/>
        <v>0</v>
      </c>
      <c r="W77" s="36">
        <f t="shared" si="203"/>
        <v>1500</v>
      </c>
      <c r="X77" s="36">
        <f t="shared" si="203"/>
        <v>0</v>
      </c>
      <c r="Y77" s="36">
        <f t="shared" si="203"/>
        <v>0</v>
      </c>
      <c r="Z77" s="36">
        <f t="shared" si="203"/>
        <v>1500</v>
      </c>
      <c r="AA77" s="36">
        <f>SUM(AA78)</f>
        <v>800</v>
      </c>
      <c r="AB77" s="36"/>
      <c r="AC77" s="36">
        <f t="shared" si="203"/>
        <v>5700</v>
      </c>
      <c r="AD77" s="36">
        <f t="shared" si="203"/>
        <v>0</v>
      </c>
      <c r="AE77" s="36">
        <f t="shared" si="203"/>
        <v>5700</v>
      </c>
      <c r="AF77" s="37"/>
      <c r="AG77" s="39">
        <f t="shared" si="184"/>
        <v>0</v>
      </c>
      <c r="AH77" s="35"/>
      <c r="AI77" s="25"/>
      <c r="AJ77" s="39"/>
    </row>
    <row r="78" spans="1:43" s="6" customFormat="1" ht="78.75" customHeight="1">
      <c r="A78" s="2">
        <v>1</v>
      </c>
      <c r="B78" s="44" t="s">
        <v>189</v>
      </c>
      <c r="C78" s="49" t="s">
        <v>182</v>
      </c>
      <c r="D78" s="49" t="s">
        <v>46</v>
      </c>
      <c r="E78" s="49" t="s">
        <v>132</v>
      </c>
      <c r="F78" s="49" t="s">
        <v>57</v>
      </c>
      <c r="G78" s="3" t="s">
        <v>190</v>
      </c>
      <c r="H78" s="41">
        <v>11521</v>
      </c>
      <c r="I78" s="41"/>
      <c r="J78" s="41"/>
      <c r="K78" s="41"/>
      <c r="L78" s="78" t="s">
        <v>256</v>
      </c>
      <c r="M78" s="1">
        <v>10618</v>
      </c>
      <c r="N78" s="41">
        <f>R78</f>
        <v>2300</v>
      </c>
      <c r="O78" s="41">
        <v>5700</v>
      </c>
      <c r="P78" s="36"/>
      <c r="Q78" s="36"/>
      <c r="R78" s="1">
        <f>SUM(S78:V78)</f>
        <v>2300</v>
      </c>
      <c r="S78" s="41">
        <v>2300</v>
      </c>
      <c r="T78" s="41"/>
      <c r="U78" s="41"/>
      <c r="V78" s="41"/>
      <c r="W78" s="1">
        <f>SUM(X78:Z78)</f>
        <v>1500</v>
      </c>
      <c r="X78" s="1">
        <v>0</v>
      </c>
      <c r="Y78" s="1">
        <v>0</v>
      </c>
      <c r="Z78" s="62">
        <v>1500</v>
      </c>
      <c r="AA78" s="1">
        <f t="shared" ref="AA78" si="204">R78-X78-Y78-Z78</f>
        <v>800</v>
      </c>
      <c r="AB78" s="36"/>
      <c r="AC78" s="1">
        <v>5700</v>
      </c>
      <c r="AD78" s="36"/>
      <c r="AE78" s="1">
        <f>AC78-AD78</f>
        <v>5700</v>
      </c>
      <c r="AF78" s="63"/>
      <c r="AG78" s="39">
        <f t="shared" si="184"/>
        <v>0</v>
      </c>
      <c r="AH78" s="35">
        <v>2300</v>
      </c>
      <c r="AI78" s="25"/>
      <c r="AJ78" s="4"/>
      <c r="AK78" s="5">
        <f>AC78</f>
        <v>5700</v>
      </c>
      <c r="AL78" s="5">
        <v>2300</v>
      </c>
      <c r="AM78" s="5">
        <f t="shared" ref="AM78" si="205">AK78-AL78</f>
        <v>3400</v>
      </c>
      <c r="AN78" s="5"/>
      <c r="AO78" s="6" t="s">
        <v>58</v>
      </c>
      <c r="AP78" s="6" t="s">
        <v>23</v>
      </c>
      <c r="AQ78" s="7">
        <f>S78</f>
        <v>2300</v>
      </c>
    </row>
    <row r="79" spans="1:43" s="6" customFormat="1" ht="58.5" customHeight="1">
      <c r="A79" s="57" t="s">
        <v>53</v>
      </c>
      <c r="B79" s="69" t="s">
        <v>54</v>
      </c>
      <c r="C79" s="57"/>
      <c r="D79" s="57"/>
      <c r="E79" s="57"/>
      <c r="F79" s="57"/>
      <c r="G79" s="57"/>
      <c r="H79" s="36" t="e">
        <f>SUM(H80,#REF!,H95,#REF!)</f>
        <v>#REF!</v>
      </c>
      <c r="I79" s="36" t="e">
        <f>SUM(I80,#REF!,I95,#REF!)</f>
        <v>#REF!</v>
      </c>
      <c r="J79" s="36" t="e">
        <f>SUM(J80,#REF!,J95,#REF!)</f>
        <v>#REF!</v>
      </c>
      <c r="K79" s="36" t="e">
        <f>SUM(K80,#REF!,K95,#REF!)</f>
        <v>#REF!</v>
      </c>
      <c r="L79" s="36"/>
      <c r="M79" s="36">
        <f t="shared" ref="M79" si="206">SUM(M80,M95,M111)</f>
        <v>234603</v>
      </c>
      <c r="N79" s="36">
        <f t="shared" ref="N79" si="207">SUM(N80,N95,N111)</f>
        <v>35300</v>
      </c>
      <c r="O79" s="36">
        <f t="shared" ref="O79" si="208">SUM(O80,O95,O111)</f>
        <v>89700</v>
      </c>
      <c r="P79" s="36">
        <f t="shared" ref="P79" si="209">SUM(P80,P95,P111)</f>
        <v>0</v>
      </c>
      <c r="Q79" s="36">
        <f t="shared" ref="Q79" si="210">SUM(Q80,Q95,Q111)</f>
        <v>0</v>
      </c>
      <c r="R79" s="36">
        <f t="shared" ref="R79:Z79" si="211">SUM(R80,R95,R111)</f>
        <v>35300</v>
      </c>
      <c r="S79" s="36">
        <f t="shared" si="211"/>
        <v>27800</v>
      </c>
      <c r="T79" s="36">
        <f t="shared" si="211"/>
        <v>0</v>
      </c>
      <c r="U79" s="36">
        <f t="shared" si="211"/>
        <v>7500</v>
      </c>
      <c r="V79" s="36">
        <f t="shared" si="211"/>
        <v>0</v>
      </c>
      <c r="W79" s="36">
        <f t="shared" si="211"/>
        <v>0</v>
      </c>
      <c r="X79" s="36">
        <f t="shared" si="211"/>
        <v>0</v>
      </c>
      <c r="Y79" s="36">
        <f t="shared" si="211"/>
        <v>0</v>
      </c>
      <c r="Z79" s="36">
        <f t="shared" si="211"/>
        <v>0</v>
      </c>
      <c r="AA79" s="36">
        <f>SUM(AA80,AA95,AA111)</f>
        <v>35300</v>
      </c>
      <c r="AB79" s="36"/>
      <c r="AC79" s="36" t="e">
        <f>SUM(AC80,#REF!,AC95,#REF!,#REF!,#REF!)</f>
        <v>#REF!</v>
      </c>
      <c r="AD79" s="36" t="e">
        <f>SUM(AD80,#REF!,AD95,#REF!,#REF!,#REF!)</f>
        <v>#REF!</v>
      </c>
      <c r="AE79" s="36" t="e">
        <f>SUM(AE80,#REF!,AE95,#REF!,#REF!,#REF!)</f>
        <v>#REF!</v>
      </c>
      <c r="AF79" s="37"/>
      <c r="AG79" s="39">
        <f t="shared" si="184"/>
        <v>0</v>
      </c>
      <c r="AH79" s="38"/>
      <c r="AI79" s="25"/>
      <c r="AJ79" s="39"/>
    </row>
    <row r="80" spans="1:43" s="6" customFormat="1" ht="48.75" customHeight="1">
      <c r="A80" s="57" t="s">
        <v>55</v>
      </c>
      <c r="B80" s="50" t="s">
        <v>56</v>
      </c>
      <c r="C80" s="2"/>
      <c r="D80" s="2"/>
      <c r="E80" s="2"/>
      <c r="F80" s="2"/>
      <c r="G80" s="2"/>
      <c r="H80" s="36" t="e">
        <f>SUM(H81,#REF!,H88)</f>
        <v>#REF!</v>
      </c>
      <c r="I80" s="36" t="e">
        <f>SUM(I81,#REF!,I88)</f>
        <v>#REF!</v>
      </c>
      <c r="J80" s="36" t="e">
        <f>SUM(J81,#REF!,J88)</f>
        <v>#REF!</v>
      </c>
      <c r="K80" s="36" t="e">
        <f>SUM(K81,#REF!,K88)</f>
        <v>#REF!</v>
      </c>
      <c r="L80" s="77"/>
      <c r="M80" s="36">
        <f t="shared" ref="M80:AA80" si="212">SUM(M81,M85,M88)</f>
        <v>119147</v>
      </c>
      <c r="N80" s="36">
        <f t="shared" si="212"/>
        <v>14200</v>
      </c>
      <c r="O80" s="36">
        <f t="shared" si="212"/>
        <v>38100</v>
      </c>
      <c r="P80" s="36">
        <f t="shared" si="212"/>
        <v>0</v>
      </c>
      <c r="Q80" s="36">
        <f t="shared" si="212"/>
        <v>0</v>
      </c>
      <c r="R80" s="36">
        <f t="shared" si="212"/>
        <v>14200</v>
      </c>
      <c r="S80" s="36">
        <f t="shared" si="212"/>
        <v>14200</v>
      </c>
      <c r="T80" s="36">
        <f t="shared" si="212"/>
        <v>0</v>
      </c>
      <c r="U80" s="36">
        <f t="shared" si="212"/>
        <v>0</v>
      </c>
      <c r="V80" s="36">
        <f t="shared" si="212"/>
        <v>0</v>
      </c>
      <c r="W80" s="36">
        <f t="shared" si="212"/>
        <v>0</v>
      </c>
      <c r="X80" s="36">
        <f t="shared" si="212"/>
        <v>0</v>
      </c>
      <c r="Y80" s="36">
        <f t="shared" si="212"/>
        <v>0</v>
      </c>
      <c r="Z80" s="36">
        <f t="shared" si="212"/>
        <v>0</v>
      </c>
      <c r="AA80" s="36">
        <f t="shared" si="212"/>
        <v>14200</v>
      </c>
      <c r="AB80" s="36"/>
      <c r="AC80" s="36" t="e">
        <f>SUM(AC81,#REF!,AC88)</f>
        <v>#REF!</v>
      </c>
      <c r="AD80" s="36" t="e">
        <f>SUM(AD81,#REF!,AD88)</f>
        <v>#REF!</v>
      </c>
      <c r="AE80" s="36" t="e">
        <f>SUM(AE81,#REF!,AE88)</f>
        <v>#REF!</v>
      </c>
      <c r="AF80" s="37"/>
      <c r="AG80" s="39">
        <f t="shared" si="184"/>
        <v>0</v>
      </c>
      <c r="AH80" s="38"/>
      <c r="AI80" s="25"/>
      <c r="AJ80" s="39"/>
    </row>
    <row r="81" spans="1:43" s="34" customFormat="1" ht="39.75" customHeight="1">
      <c r="A81" s="30" t="s">
        <v>44</v>
      </c>
      <c r="B81" s="48" t="s">
        <v>45</v>
      </c>
      <c r="C81" s="30"/>
      <c r="D81" s="30"/>
      <c r="E81" s="30"/>
      <c r="F81" s="30"/>
      <c r="G81" s="30"/>
      <c r="H81" s="31" t="e">
        <f>SUM(#REF!,H82,#REF!)</f>
        <v>#REF!</v>
      </c>
      <c r="I81" s="31" t="e">
        <f>SUM(#REF!,I82,#REF!)</f>
        <v>#REF!</v>
      </c>
      <c r="J81" s="31" t="e">
        <f>SUM(#REF!,J82,#REF!)</f>
        <v>#REF!</v>
      </c>
      <c r="K81" s="31" t="e">
        <f>SUM(#REF!,K82,#REF!)</f>
        <v>#REF!</v>
      </c>
      <c r="L81" s="31"/>
      <c r="M81" s="31">
        <f>SUM(M82)</f>
        <v>75147</v>
      </c>
      <c r="N81" s="31">
        <f t="shared" ref="N81:AA81" si="213">SUM(N82)</f>
        <v>6000</v>
      </c>
      <c r="O81" s="31">
        <f t="shared" si="213"/>
        <v>23400</v>
      </c>
      <c r="P81" s="31">
        <f t="shared" si="213"/>
        <v>0</v>
      </c>
      <c r="Q81" s="31">
        <f t="shared" si="213"/>
        <v>0</v>
      </c>
      <c r="R81" s="31">
        <f t="shared" si="213"/>
        <v>6000</v>
      </c>
      <c r="S81" s="31">
        <f t="shared" si="213"/>
        <v>6000</v>
      </c>
      <c r="T81" s="31">
        <f t="shared" si="213"/>
        <v>0</v>
      </c>
      <c r="U81" s="31">
        <f t="shared" si="213"/>
        <v>0</v>
      </c>
      <c r="V81" s="31">
        <f t="shared" si="213"/>
        <v>0</v>
      </c>
      <c r="W81" s="31">
        <f t="shared" si="213"/>
        <v>0</v>
      </c>
      <c r="X81" s="31">
        <f t="shared" si="213"/>
        <v>0</v>
      </c>
      <c r="Y81" s="31">
        <f t="shared" si="213"/>
        <v>0</v>
      </c>
      <c r="Z81" s="31">
        <f t="shared" si="213"/>
        <v>0</v>
      </c>
      <c r="AA81" s="31">
        <f t="shared" si="213"/>
        <v>6000</v>
      </c>
      <c r="AB81" s="31"/>
      <c r="AC81" s="31" t="e">
        <f>SUM(#REF!,#REF!,#REF!,#REF!,AC82,#REF!)</f>
        <v>#REF!</v>
      </c>
      <c r="AD81" s="31" t="e">
        <f>SUM(#REF!,#REF!,#REF!,#REF!,AD82,#REF!)</f>
        <v>#REF!</v>
      </c>
      <c r="AE81" s="31" t="e">
        <f>SUM(#REF!,#REF!,#REF!,#REF!,AE82,#REF!)</f>
        <v>#REF!</v>
      </c>
      <c r="AF81" s="32"/>
      <c r="AG81" s="39">
        <f t="shared" si="184"/>
        <v>0</v>
      </c>
      <c r="AH81" s="40"/>
      <c r="AI81" s="25"/>
      <c r="AJ81" s="33"/>
    </row>
    <row r="82" spans="1:43" s="6" customFormat="1" ht="39.75" customHeight="1">
      <c r="A82" s="2"/>
      <c r="B82" s="50" t="s">
        <v>64</v>
      </c>
      <c r="C82" s="2"/>
      <c r="D82" s="2"/>
      <c r="E82" s="2"/>
      <c r="F82" s="2"/>
      <c r="G82" s="2"/>
      <c r="H82" s="36">
        <f>SUM(H83:H84)</f>
        <v>59896</v>
      </c>
      <c r="I82" s="36">
        <f>SUM(I83:I84)</f>
        <v>0</v>
      </c>
      <c r="J82" s="36">
        <f t="shared" ref="J82:K82" si="214">SUM(J83:J84)</f>
        <v>0</v>
      </c>
      <c r="K82" s="36">
        <f t="shared" si="214"/>
        <v>0</v>
      </c>
      <c r="L82" s="77"/>
      <c r="M82" s="36">
        <f>SUM(M83:M84)</f>
        <v>75147</v>
      </c>
      <c r="N82" s="36">
        <f t="shared" ref="N82" si="215">SUM(N83:N84)</f>
        <v>6000</v>
      </c>
      <c r="O82" s="36">
        <f t="shared" ref="O82" si="216">SUM(O83:O84)</f>
        <v>23400</v>
      </c>
      <c r="P82" s="36">
        <f>SUM(P83:P84)</f>
        <v>0</v>
      </c>
      <c r="Q82" s="36">
        <f>SUM(Q83:Q84)</f>
        <v>0</v>
      </c>
      <c r="R82" s="36">
        <f t="shared" ref="R82:Z82" si="217">SUM(R83:R84)</f>
        <v>6000</v>
      </c>
      <c r="S82" s="36">
        <f t="shared" ref="S82:V82" si="218">SUM(S83:S84)</f>
        <v>6000</v>
      </c>
      <c r="T82" s="36">
        <f t="shared" si="218"/>
        <v>0</v>
      </c>
      <c r="U82" s="36">
        <f t="shared" si="218"/>
        <v>0</v>
      </c>
      <c r="V82" s="36">
        <f t="shared" si="218"/>
        <v>0</v>
      </c>
      <c r="W82" s="36">
        <f t="shared" si="217"/>
        <v>0</v>
      </c>
      <c r="X82" s="36">
        <f t="shared" si="217"/>
        <v>0</v>
      </c>
      <c r="Y82" s="36">
        <f t="shared" si="217"/>
        <v>0</v>
      </c>
      <c r="Z82" s="36">
        <f t="shared" si="217"/>
        <v>0</v>
      </c>
      <c r="AA82" s="36">
        <f>SUM(AA83:AA84)</f>
        <v>6000</v>
      </c>
      <c r="AB82" s="36"/>
      <c r="AC82" s="36">
        <f>SUM(AC83:AC84)</f>
        <v>39000</v>
      </c>
      <c r="AD82" s="36">
        <f>SUM(AD83:AD84)</f>
        <v>0</v>
      </c>
      <c r="AE82" s="36">
        <f>SUM(AE83:AE84)</f>
        <v>39000</v>
      </c>
      <c r="AF82" s="37"/>
      <c r="AG82" s="39">
        <f t="shared" si="184"/>
        <v>0</v>
      </c>
      <c r="AH82" s="35"/>
      <c r="AI82" s="25"/>
      <c r="AJ82" s="39"/>
    </row>
    <row r="83" spans="1:43" s="6" customFormat="1" ht="64.5" customHeight="1">
      <c r="A83" s="2">
        <v>1</v>
      </c>
      <c r="B83" s="44" t="s">
        <v>65</v>
      </c>
      <c r="C83" s="49" t="s">
        <v>64</v>
      </c>
      <c r="D83" s="49" t="s">
        <v>46</v>
      </c>
      <c r="E83" s="49" t="s">
        <v>66</v>
      </c>
      <c r="F83" s="49" t="s">
        <v>57</v>
      </c>
      <c r="G83" s="3" t="s">
        <v>67</v>
      </c>
      <c r="H83" s="41">
        <v>39999</v>
      </c>
      <c r="I83" s="41"/>
      <c r="J83" s="41"/>
      <c r="K83" s="41"/>
      <c r="L83" s="78" t="s">
        <v>273</v>
      </c>
      <c r="M83" s="1">
        <v>46847</v>
      </c>
      <c r="N83" s="41">
        <f t="shared" ref="N83:N84" si="219">R83</f>
        <v>3000</v>
      </c>
      <c r="O83" s="41">
        <v>15600</v>
      </c>
      <c r="P83" s="36"/>
      <c r="Q83" s="36"/>
      <c r="R83" s="1">
        <f t="shared" ref="R83:R84" si="220">SUM(S83:V83)</f>
        <v>3000</v>
      </c>
      <c r="S83" s="41">
        <v>3000</v>
      </c>
      <c r="T83" s="41"/>
      <c r="U83" s="41"/>
      <c r="V83" s="41"/>
      <c r="W83" s="1">
        <f t="shared" ref="W83:W84" si="221">SUM(X83:Z83)</f>
        <v>0</v>
      </c>
      <c r="X83" s="1">
        <v>0</v>
      </c>
      <c r="Y83" s="1">
        <v>0</v>
      </c>
      <c r="Z83" s="1"/>
      <c r="AA83" s="1">
        <f t="shared" ref="AA83:AA84" si="222">R83-X83-Y83-Z83</f>
        <v>3000</v>
      </c>
      <c r="AB83" s="1"/>
      <c r="AC83" s="1">
        <v>26000</v>
      </c>
      <c r="AD83" s="1"/>
      <c r="AE83" s="1">
        <f>AC83-AD83</f>
        <v>26000</v>
      </c>
      <c r="AF83" s="2"/>
      <c r="AG83" s="39">
        <f t="shared" si="184"/>
        <v>0</v>
      </c>
      <c r="AH83" s="35">
        <v>10400</v>
      </c>
      <c r="AI83" s="25">
        <f>AH83-S83</f>
        <v>7400</v>
      </c>
      <c r="AJ83" s="4"/>
      <c r="AK83" s="5">
        <f>AC83</f>
        <v>26000</v>
      </c>
      <c r="AL83" s="5">
        <f t="shared" ref="AL83:AL84" si="223">AK83/2.5</f>
        <v>10400</v>
      </c>
      <c r="AM83" s="5">
        <f t="shared" ref="AM83:AM84" si="224">AK83-AL83</f>
        <v>15600</v>
      </c>
      <c r="AN83" s="5"/>
      <c r="AO83" s="6" t="s">
        <v>58</v>
      </c>
      <c r="AP83" s="6" t="s">
        <v>47</v>
      </c>
      <c r="AQ83" s="7">
        <f>S83</f>
        <v>3000</v>
      </c>
    </row>
    <row r="84" spans="1:43" s="6" customFormat="1" ht="66.75" customHeight="1">
      <c r="A84" s="2">
        <f>A83+1</f>
        <v>2</v>
      </c>
      <c r="B84" s="44" t="s">
        <v>68</v>
      </c>
      <c r="C84" s="49" t="s">
        <v>64</v>
      </c>
      <c r="D84" s="49" t="s">
        <v>46</v>
      </c>
      <c r="E84" s="49" t="s">
        <v>69</v>
      </c>
      <c r="F84" s="49" t="s">
        <v>57</v>
      </c>
      <c r="G84" s="3" t="s">
        <v>70</v>
      </c>
      <c r="H84" s="41">
        <v>19897</v>
      </c>
      <c r="I84" s="41"/>
      <c r="J84" s="41"/>
      <c r="K84" s="41"/>
      <c r="L84" s="82" t="s">
        <v>274</v>
      </c>
      <c r="M84" s="83">
        <v>28300</v>
      </c>
      <c r="N84" s="41">
        <f t="shared" si="219"/>
        <v>3000</v>
      </c>
      <c r="O84" s="41">
        <v>7800</v>
      </c>
      <c r="P84" s="36"/>
      <c r="Q84" s="36"/>
      <c r="R84" s="1">
        <f t="shared" si="220"/>
        <v>3000</v>
      </c>
      <c r="S84" s="41">
        <v>3000</v>
      </c>
      <c r="T84" s="41"/>
      <c r="U84" s="41"/>
      <c r="V84" s="41"/>
      <c r="W84" s="1">
        <f t="shared" si="221"/>
        <v>0</v>
      </c>
      <c r="X84" s="1">
        <v>0</v>
      </c>
      <c r="Y84" s="1">
        <v>0</v>
      </c>
      <c r="Z84" s="1"/>
      <c r="AA84" s="1">
        <f t="shared" si="222"/>
        <v>3000</v>
      </c>
      <c r="AB84" s="1"/>
      <c r="AC84" s="1">
        <v>13000</v>
      </c>
      <c r="AD84" s="1"/>
      <c r="AE84" s="1">
        <f>AC84-AD84</f>
        <v>13000</v>
      </c>
      <c r="AF84" s="2"/>
      <c r="AG84" s="39">
        <f t="shared" si="184"/>
        <v>0</v>
      </c>
      <c r="AH84" s="35">
        <v>5200</v>
      </c>
      <c r="AI84" s="25">
        <f>AH84-S84</f>
        <v>2200</v>
      </c>
      <c r="AJ84" s="4"/>
      <c r="AK84" s="5">
        <f>AC84</f>
        <v>13000</v>
      </c>
      <c r="AL84" s="5">
        <f t="shared" si="223"/>
        <v>5200</v>
      </c>
      <c r="AM84" s="5">
        <f t="shared" si="224"/>
        <v>7800</v>
      </c>
      <c r="AN84" s="5"/>
      <c r="AO84" s="6" t="s">
        <v>58</v>
      </c>
      <c r="AP84" s="6" t="s">
        <v>47</v>
      </c>
      <c r="AQ84" s="7">
        <f>S84</f>
        <v>3000</v>
      </c>
    </row>
    <row r="85" spans="1:43" s="34" customFormat="1" ht="39.75" customHeight="1">
      <c r="A85" s="30" t="s">
        <v>48</v>
      </c>
      <c r="B85" s="48" t="s">
        <v>49</v>
      </c>
      <c r="C85" s="30"/>
      <c r="D85" s="30"/>
      <c r="E85" s="30"/>
      <c r="F85" s="30"/>
      <c r="G85" s="30"/>
      <c r="H85" s="31" t="e">
        <f>SUM(#REF!,H86,#REF!)</f>
        <v>#REF!</v>
      </c>
      <c r="I85" s="31" t="e">
        <f>SUM(#REF!,I86,#REF!)</f>
        <v>#REF!</v>
      </c>
      <c r="J85" s="31" t="e">
        <f>SUM(#REF!,J86,#REF!)</f>
        <v>#REF!</v>
      </c>
      <c r="K85" s="31" t="e">
        <f>SUM(#REF!,K86,#REF!)</f>
        <v>#REF!</v>
      </c>
      <c r="L85" s="31"/>
      <c r="M85" s="31">
        <f>SUM(M86)</f>
        <v>14842</v>
      </c>
      <c r="N85" s="31">
        <f t="shared" ref="N85:AA85" si="225">SUM(N86)</f>
        <v>3000</v>
      </c>
      <c r="O85" s="31">
        <f t="shared" si="225"/>
        <v>6600</v>
      </c>
      <c r="P85" s="31">
        <f t="shared" si="225"/>
        <v>0</v>
      </c>
      <c r="Q85" s="31">
        <f t="shared" si="225"/>
        <v>0</v>
      </c>
      <c r="R85" s="31">
        <f t="shared" si="225"/>
        <v>3000</v>
      </c>
      <c r="S85" s="31">
        <f t="shared" si="225"/>
        <v>3000</v>
      </c>
      <c r="T85" s="31">
        <f t="shared" si="225"/>
        <v>0</v>
      </c>
      <c r="U85" s="31">
        <f t="shared" si="225"/>
        <v>0</v>
      </c>
      <c r="V85" s="31">
        <f t="shared" si="225"/>
        <v>0</v>
      </c>
      <c r="W85" s="31">
        <f t="shared" si="225"/>
        <v>0</v>
      </c>
      <c r="X85" s="31">
        <f t="shared" si="225"/>
        <v>0</v>
      </c>
      <c r="Y85" s="31">
        <f t="shared" si="225"/>
        <v>0</v>
      </c>
      <c r="Z85" s="31">
        <f t="shared" si="225"/>
        <v>0</v>
      </c>
      <c r="AA85" s="31">
        <f t="shared" si="225"/>
        <v>3000</v>
      </c>
      <c r="AB85" s="31"/>
      <c r="AC85" s="31" t="e">
        <f>SUM(#REF!,#REF!,#REF!,#REF!,AC86,#REF!)</f>
        <v>#REF!</v>
      </c>
      <c r="AD85" s="31" t="e">
        <f>SUM(#REF!,#REF!,#REF!,#REF!,AD86,#REF!)</f>
        <v>#REF!</v>
      </c>
      <c r="AE85" s="31" t="e">
        <f>SUM(#REF!,#REF!,#REF!,#REF!,AE86,#REF!)</f>
        <v>#REF!</v>
      </c>
      <c r="AF85" s="32"/>
      <c r="AG85" s="39">
        <f t="shared" si="184"/>
        <v>0</v>
      </c>
      <c r="AH85" s="40"/>
      <c r="AI85" s="25"/>
      <c r="AJ85" s="33"/>
    </row>
    <row r="86" spans="1:43" s="6" customFormat="1" ht="39.75" customHeight="1">
      <c r="A86" s="2"/>
      <c r="B86" s="50" t="s">
        <v>71</v>
      </c>
      <c r="C86" s="2"/>
      <c r="D86" s="2"/>
      <c r="E86" s="2"/>
      <c r="F86" s="2"/>
      <c r="G86" s="2"/>
      <c r="H86" s="36">
        <f>SUM(H87:H87)</f>
        <v>14842</v>
      </c>
      <c r="I86" s="36">
        <f>SUM(I87:I87)</f>
        <v>0</v>
      </c>
      <c r="J86" s="36">
        <f>SUM(J87:J87)</f>
        <v>0</v>
      </c>
      <c r="K86" s="36">
        <f>SUM(K87:K87)</f>
        <v>0</v>
      </c>
      <c r="L86" s="77"/>
      <c r="M86" s="36">
        <f t="shared" ref="M86:Z86" si="226">SUM(M87:M87)</f>
        <v>14842</v>
      </c>
      <c r="N86" s="36">
        <f t="shared" si="226"/>
        <v>3000</v>
      </c>
      <c r="O86" s="36">
        <f t="shared" si="226"/>
        <v>6600</v>
      </c>
      <c r="P86" s="36">
        <f t="shared" si="226"/>
        <v>0</v>
      </c>
      <c r="Q86" s="36">
        <f t="shared" si="226"/>
        <v>0</v>
      </c>
      <c r="R86" s="36">
        <f t="shared" si="226"/>
        <v>3000</v>
      </c>
      <c r="S86" s="36">
        <f t="shared" si="226"/>
        <v>3000</v>
      </c>
      <c r="T86" s="36">
        <f t="shared" si="226"/>
        <v>0</v>
      </c>
      <c r="U86" s="36">
        <f t="shared" si="226"/>
        <v>0</v>
      </c>
      <c r="V86" s="36">
        <f t="shared" si="226"/>
        <v>0</v>
      </c>
      <c r="W86" s="36">
        <f t="shared" si="226"/>
        <v>0</v>
      </c>
      <c r="X86" s="36">
        <f t="shared" si="226"/>
        <v>0</v>
      </c>
      <c r="Y86" s="36">
        <f t="shared" si="226"/>
        <v>0</v>
      </c>
      <c r="Z86" s="36">
        <f t="shared" si="226"/>
        <v>0</v>
      </c>
      <c r="AA86" s="36">
        <f>SUM(AA87:AA87)</f>
        <v>3000</v>
      </c>
      <c r="AB86" s="36"/>
      <c r="AC86" s="36">
        <f>SUM(AC87:AC87)</f>
        <v>11000</v>
      </c>
      <c r="AD86" s="36">
        <f>SUM(AD87:AD87)</f>
        <v>0</v>
      </c>
      <c r="AE86" s="36">
        <f>SUM(AE87:AE87)</f>
        <v>11000</v>
      </c>
      <c r="AF86" s="37"/>
      <c r="AG86" s="39">
        <f t="shared" si="184"/>
        <v>0</v>
      </c>
      <c r="AH86" s="35"/>
      <c r="AI86" s="25"/>
      <c r="AJ86" s="39"/>
    </row>
    <row r="87" spans="1:43" s="6" customFormat="1" ht="57.75" customHeight="1">
      <c r="A87" s="2">
        <v>1</v>
      </c>
      <c r="B87" s="44" t="s">
        <v>88</v>
      </c>
      <c r="C87" s="49" t="s">
        <v>71</v>
      </c>
      <c r="D87" s="49" t="s">
        <v>46</v>
      </c>
      <c r="E87" s="49" t="s">
        <v>89</v>
      </c>
      <c r="F87" s="49" t="s">
        <v>57</v>
      </c>
      <c r="G87" s="3" t="s">
        <v>90</v>
      </c>
      <c r="H87" s="41">
        <v>14842</v>
      </c>
      <c r="I87" s="41"/>
      <c r="J87" s="41"/>
      <c r="K87" s="41"/>
      <c r="L87" s="82" t="s">
        <v>275</v>
      </c>
      <c r="M87" s="83">
        <v>14842</v>
      </c>
      <c r="N87" s="41">
        <f t="shared" ref="N87" si="227">R87</f>
        <v>3000</v>
      </c>
      <c r="O87" s="41">
        <v>6600</v>
      </c>
      <c r="P87" s="36"/>
      <c r="Q87" s="36"/>
      <c r="R87" s="1">
        <f t="shared" ref="R87" si="228">SUM(S87:V87)</f>
        <v>3000</v>
      </c>
      <c r="S87" s="41">
        <v>3000</v>
      </c>
      <c r="T87" s="41"/>
      <c r="U87" s="41"/>
      <c r="V87" s="41"/>
      <c r="W87" s="1">
        <f>SUM(X87:Z87)</f>
        <v>0</v>
      </c>
      <c r="X87" s="1">
        <v>0</v>
      </c>
      <c r="Y87" s="1">
        <v>0</v>
      </c>
      <c r="Z87" s="1"/>
      <c r="AA87" s="1">
        <f t="shared" ref="AA87" si="229">R87-X87-Y87-Z87</f>
        <v>3000</v>
      </c>
      <c r="AB87" s="36"/>
      <c r="AC87" s="1">
        <v>11000</v>
      </c>
      <c r="AD87" s="36"/>
      <c r="AE87" s="1">
        <f>AC87-AD87</f>
        <v>11000</v>
      </c>
      <c r="AF87" s="2"/>
      <c r="AG87" s="39">
        <f t="shared" si="184"/>
        <v>0</v>
      </c>
      <c r="AH87" s="35">
        <v>4400</v>
      </c>
      <c r="AI87" s="25">
        <f>AH87-S87</f>
        <v>1400</v>
      </c>
      <c r="AJ87" s="4"/>
      <c r="AK87" s="5">
        <f>AC87</f>
        <v>11000</v>
      </c>
      <c r="AL87" s="5">
        <f t="shared" ref="AL87" si="230">AK87/2.5</f>
        <v>4400</v>
      </c>
      <c r="AM87" s="5">
        <f t="shared" ref="AM87" si="231">AK87-AL87</f>
        <v>6600</v>
      </c>
      <c r="AN87" s="5"/>
      <c r="AO87" s="6" t="s">
        <v>58</v>
      </c>
      <c r="AP87" s="6" t="s">
        <v>21</v>
      </c>
      <c r="AQ87" s="7">
        <f>S87</f>
        <v>3000</v>
      </c>
    </row>
    <row r="88" spans="1:43" s="34" customFormat="1" ht="39.75" customHeight="1">
      <c r="A88" s="30" t="s">
        <v>91</v>
      </c>
      <c r="B88" s="48" t="s">
        <v>92</v>
      </c>
      <c r="C88" s="30"/>
      <c r="D88" s="30"/>
      <c r="E88" s="30"/>
      <c r="F88" s="30"/>
      <c r="G88" s="30"/>
      <c r="H88" s="31">
        <f>SUM(H89,H92)</f>
        <v>24347</v>
      </c>
      <c r="I88" s="31">
        <f t="shared" ref="I88:AA88" si="232">SUM(I89,I92)</f>
        <v>0</v>
      </c>
      <c r="J88" s="31">
        <f t="shared" si="232"/>
        <v>0</v>
      </c>
      <c r="K88" s="31">
        <f t="shared" si="232"/>
        <v>0</v>
      </c>
      <c r="L88" s="31"/>
      <c r="M88" s="31">
        <f t="shared" si="232"/>
        <v>29158</v>
      </c>
      <c r="N88" s="31">
        <f t="shared" si="232"/>
        <v>5200</v>
      </c>
      <c r="O88" s="31">
        <f t="shared" si="232"/>
        <v>8100</v>
      </c>
      <c r="P88" s="31">
        <f t="shared" si="232"/>
        <v>0</v>
      </c>
      <c r="Q88" s="31">
        <f t="shared" si="232"/>
        <v>0</v>
      </c>
      <c r="R88" s="31">
        <f t="shared" si="232"/>
        <v>5200</v>
      </c>
      <c r="S88" s="31">
        <f t="shared" ref="S88:V88" si="233">SUM(S89,S92)</f>
        <v>5200</v>
      </c>
      <c r="T88" s="31">
        <f t="shared" si="233"/>
        <v>0</v>
      </c>
      <c r="U88" s="31">
        <f t="shared" si="233"/>
        <v>0</v>
      </c>
      <c r="V88" s="31">
        <f t="shared" si="233"/>
        <v>0</v>
      </c>
      <c r="W88" s="31">
        <f t="shared" si="232"/>
        <v>0</v>
      </c>
      <c r="X88" s="31">
        <f t="shared" si="232"/>
        <v>0</v>
      </c>
      <c r="Y88" s="31">
        <f t="shared" si="232"/>
        <v>0</v>
      </c>
      <c r="Z88" s="31">
        <f t="shared" si="232"/>
        <v>0</v>
      </c>
      <c r="AA88" s="31">
        <f t="shared" si="232"/>
        <v>5200</v>
      </c>
      <c r="AB88" s="31"/>
      <c r="AC88" s="31" t="e">
        <f>SUM(#REF!,#REF!,#REF!,#REF!,AC89,AC92)</f>
        <v>#REF!</v>
      </c>
      <c r="AD88" s="31" t="e">
        <f>SUM(#REF!,#REF!,#REF!,#REF!,AD89,AD92)</f>
        <v>#REF!</v>
      </c>
      <c r="AE88" s="31" t="e">
        <f>SUM(#REF!,#REF!,#REF!,#REF!,AE89,AE92)</f>
        <v>#REF!</v>
      </c>
      <c r="AF88" s="32"/>
      <c r="AG88" s="39">
        <f t="shared" si="184"/>
        <v>0</v>
      </c>
      <c r="AH88" s="35"/>
      <c r="AI88" s="25"/>
      <c r="AJ88" s="33"/>
    </row>
    <row r="89" spans="1:43" s="6" customFormat="1" ht="39.75" customHeight="1">
      <c r="A89" s="2"/>
      <c r="B89" s="50" t="s">
        <v>64</v>
      </c>
      <c r="C89" s="2"/>
      <c r="D89" s="2"/>
      <c r="E89" s="2"/>
      <c r="F89" s="2"/>
      <c r="G89" s="2"/>
      <c r="H89" s="36">
        <f t="shared" ref="H89:AE89" si="234">SUM(H90:H91)</f>
        <v>9402</v>
      </c>
      <c r="I89" s="36">
        <f t="shared" si="234"/>
        <v>0</v>
      </c>
      <c r="J89" s="36">
        <f t="shared" si="234"/>
        <v>0</v>
      </c>
      <c r="K89" s="36">
        <f t="shared" si="234"/>
        <v>0</v>
      </c>
      <c r="L89" s="77"/>
      <c r="M89" s="36">
        <f t="shared" ref="M89:O89" si="235">SUM(M90:M91)</f>
        <v>9832</v>
      </c>
      <c r="N89" s="36">
        <f t="shared" si="235"/>
        <v>2200</v>
      </c>
      <c r="O89" s="36">
        <f t="shared" si="235"/>
        <v>3500</v>
      </c>
      <c r="P89" s="36">
        <f t="shared" si="234"/>
        <v>0</v>
      </c>
      <c r="Q89" s="36">
        <f t="shared" si="234"/>
        <v>0</v>
      </c>
      <c r="R89" s="36">
        <f t="shared" si="234"/>
        <v>2200</v>
      </c>
      <c r="S89" s="36">
        <f t="shared" ref="S89:V89" si="236">SUM(S90:S91)</f>
        <v>2200</v>
      </c>
      <c r="T89" s="36">
        <f t="shared" si="236"/>
        <v>0</v>
      </c>
      <c r="U89" s="36">
        <f t="shared" si="236"/>
        <v>0</v>
      </c>
      <c r="V89" s="36">
        <f t="shared" si="236"/>
        <v>0</v>
      </c>
      <c r="W89" s="36">
        <f t="shared" si="234"/>
        <v>0</v>
      </c>
      <c r="X89" s="36">
        <f t="shared" si="234"/>
        <v>0</v>
      </c>
      <c r="Y89" s="36">
        <f t="shared" si="234"/>
        <v>0</v>
      </c>
      <c r="Z89" s="36">
        <f t="shared" si="234"/>
        <v>0</v>
      </c>
      <c r="AA89" s="36">
        <f>SUM(AA90:AA91)</f>
        <v>2200</v>
      </c>
      <c r="AB89" s="36"/>
      <c r="AC89" s="36">
        <f t="shared" si="234"/>
        <v>5700</v>
      </c>
      <c r="AD89" s="36">
        <f t="shared" si="234"/>
        <v>0</v>
      </c>
      <c r="AE89" s="36">
        <f t="shared" si="234"/>
        <v>5700</v>
      </c>
      <c r="AF89" s="37"/>
      <c r="AG89" s="39">
        <f t="shared" si="184"/>
        <v>0</v>
      </c>
      <c r="AH89" s="35"/>
      <c r="AI89" s="25"/>
      <c r="AJ89" s="39"/>
    </row>
    <row r="90" spans="1:43" s="6" customFormat="1" ht="61.5" customHeight="1">
      <c r="A90" s="2">
        <v>1</v>
      </c>
      <c r="B90" s="44" t="s">
        <v>95</v>
      </c>
      <c r="C90" s="49" t="s">
        <v>64</v>
      </c>
      <c r="D90" s="49" t="s">
        <v>46</v>
      </c>
      <c r="E90" s="49" t="s">
        <v>94</v>
      </c>
      <c r="F90" s="49" t="s">
        <v>57</v>
      </c>
      <c r="G90" s="3" t="s">
        <v>96</v>
      </c>
      <c r="H90" s="41">
        <v>5150</v>
      </c>
      <c r="I90" s="41"/>
      <c r="J90" s="41"/>
      <c r="K90" s="41"/>
      <c r="L90" s="82" t="s">
        <v>276</v>
      </c>
      <c r="M90" s="83">
        <v>5114</v>
      </c>
      <c r="N90" s="41">
        <f t="shared" ref="N90:N91" si="237">R90</f>
        <v>1200</v>
      </c>
      <c r="O90" s="41">
        <v>1800</v>
      </c>
      <c r="P90" s="36"/>
      <c r="Q90" s="36"/>
      <c r="R90" s="1">
        <f>SUM(S90:V90)</f>
        <v>1200</v>
      </c>
      <c r="S90" s="41">
        <v>1200</v>
      </c>
      <c r="T90" s="41"/>
      <c r="U90" s="41"/>
      <c r="V90" s="41"/>
      <c r="W90" s="1">
        <f t="shared" ref="W90:W91" si="238">SUM(X90:Z90)</f>
        <v>0</v>
      </c>
      <c r="X90" s="1">
        <v>0</v>
      </c>
      <c r="Y90" s="1">
        <v>0</v>
      </c>
      <c r="Z90" s="1"/>
      <c r="AA90" s="1">
        <f t="shared" ref="AA90:AA91" si="239">R90-X90-Y90-Z90</f>
        <v>1200</v>
      </c>
      <c r="AB90" s="36"/>
      <c r="AC90" s="1">
        <v>3000</v>
      </c>
      <c r="AD90" s="36"/>
      <c r="AE90" s="1">
        <f>AC90-AD90</f>
        <v>3000</v>
      </c>
      <c r="AF90" s="2"/>
      <c r="AG90" s="39">
        <f t="shared" si="184"/>
        <v>0</v>
      </c>
      <c r="AH90" s="35">
        <v>1200</v>
      </c>
      <c r="AI90" s="25"/>
      <c r="AJ90" s="4"/>
      <c r="AK90" s="5">
        <f>AC90</f>
        <v>3000</v>
      </c>
      <c r="AL90" s="5">
        <f t="shared" ref="AL90:AL93" si="240">AK90/2.5</f>
        <v>1200</v>
      </c>
      <c r="AM90" s="5">
        <f t="shared" ref="AM90:AM91" si="241">AK90-AL90</f>
        <v>1800</v>
      </c>
      <c r="AN90" s="5"/>
      <c r="AO90" s="6" t="s">
        <v>58</v>
      </c>
      <c r="AP90" s="6" t="s">
        <v>23</v>
      </c>
      <c r="AQ90" s="7">
        <f>S90</f>
        <v>1200</v>
      </c>
    </row>
    <row r="91" spans="1:43" s="6" customFormat="1" ht="78" customHeight="1">
      <c r="A91" s="2">
        <f>+A90+1</f>
        <v>2</v>
      </c>
      <c r="B91" s="44" t="s">
        <v>97</v>
      </c>
      <c r="C91" s="49" t="s">
        <v>64</v>
      </c>
      <c r="D91" s="49" t="s">
        <v>46</v>
      </c>
      <c r="E91" s="49" t="s">
        <v>93</v>
      </c>
      <c r="F91" s="49" t="s">
        <v>57</v>
      </c>
      <c r="G91" s="3" t="s">
        <v>98</v>
      </c>
      <c r="H91" s="41">
        <v>4252</v>
      </c>
      <c r="I91" s="41"/>
      <c r="J91" s="41"/>
      <c r="K91" s="41"/>
      <c r="L91" s="82" t="s">
        <v>277</v>
      </c>
      <c r="M91" s="83">
        <v>4718</v>
      </c>
      <c r="N91" s="41">
        <f t="shared" si="237"/>
        <v>1000</v>
      </c>
      <c r="O91" s="41">
        <v>1700</v>
      </c>
      <c r="P91" s="36"/>
      <c r="Q91" s="36"/>
      <c r="R91" s="1">
        <f>SUM(S91:V91)</f>
        <v>1000</v>
      </c>
      <c r="S91" s="41">
        <v>1000</v>
      </c>
      <c r="T91" s="41"/>
      <c r="U91" s="41"/>
      <c r="V91" s="41"/>
      <c r="W91" s="1">
        <f t="shared" si="238"/>
        <v>0</v>
      </c>
      <c r="X91" s="1">
        <v>0</v>
      </c>
      <c r="Y91" s="1">
        <v>0</v>
      </c>
      <c r="Z91" s="1"/>
      <c r="AA91" s="1">
        <f t="shared" si="239"/>
        <v>1000</v>
      </c>
      <c r="AB91" s="36"/>
      <c r="AC91" s="1">
        <v>2700</v>
      </c>
      <c r="AD91" s="36"/>
      <c r="AE91" s="1">
        <f>AC91-AD91</f>
        <v>2700</v>
      </c>
      <c r="AF91" s="2"/>
      <c r="AG91" s="39">
        <f t="shared" si="184"/>
        <v>0</v>
      </c>
      <c r="AH91" s="35">
        <v>1000</v>
      </c>
      <c r="AI91" s="25"/>
      <c r="AJ91" s="4"/>
      <c r="AK91" s="5">
        <f>AC91</f>
        <v>2700</v>
      </c>
      <c r="AL91" s="5">
        <v>1000</v>
      </c>
      <c r="AM91" s="5">
        <f t="shared" si="241"/>
        <v>1700</v>
      </c>
      <c r="AN91" s="5"/>
      <c r="AO91" s="6" t="s">
        <v>58</v>
      </c>
      <c r="AP91" s="6" t="s">
        <v>23</v>
      </c>
      <c r="AQ91" s="7">
        <f>S91</f>
        <v>1000</v>
      </c>
    </row>
    <row r="92" spans="1:43" s="6" customFormat="1" ht="39.75" customHeight="1">
      <c r="A92" s="2"/>
      <c r="B92" s="50" t="s">
        <v>71</v>
      </c>
      <c r="C92" s="2"/>
      <c r="D92" s="2"/>
      <c r="E92" s="2"/>
      <c r="F92" s="2"/>
      <c r="G92" s="2"/>
      <c r="H92" s="36">
        <f t="shared" ref="H92:AE92" si="242">SUM(H93:H94)</f>
        <v>14945</v>
      </c>
      <c r="I92" s="36">
        <f t="shared" si="242"/>
        <v>0</v>
      </c>
      <c r="J92" s="36">
        <f t="shared" si="242"/>
        <v>0</v>
      </c>
      <c r="K92" s="36">
        <f t="shared" si="242"/>
        <v>0</v>
      </c>
      <c r="L92" s="77"/>
      <c r="M92" s="36">
        <f t="shared" ref="M92:O92" si="243">SUM(M93:M94)</f>
        <v>19326</v>
      </c>
      <c r="N92" s="36">
        <f t="shared" si="243"/>
        <v>3000</v>
      </c>
      <c r="O92" s="36">
        <f t="shared" si="243"/>
        <v>4600</v>
      </c>
      <c r="P92" s="36">
        <f t="shared" si="242"/>
        <v>0</v>
      </c>
      <c r="Q92" s="36">
        <f t="shared" si="242"/>
        <v>0</v>
      </c>
      <c r="R92" s="36">
        <f t="shared" si="242"/>
        <v>3000</v>
      </c>
      <c r="S92" s="36">
        <f t="shared" si="242"/>
        <v>3000</v>
      </c>
      <c r="T92" s="36">
        <f t="shared" si="242"/>
        <v>0</v>
      </c>
      <c r="U92" s="36">
        <f t="shared" si="242"/>
        <v>0</v>
      </c>
      <c r="V92" s="36">
        <f t="shared" si="242"/>
        <v>0</v>
      </c>
      <c r="W92" s="36">
        <f t="shared" si="242"/>
        <v>0</v>
      </c>
      <c r="X92" s="36">
        <f t="shared" si="242"/>
        <v>0</v>
      </c>
      <c r="Y92" s="36">
        <f t="shared" si="242"/>
        <v>0</v>
      </c>
      <c r="Z92" s="36">
        <f t="shared" si="242"/>
        <v>0</v>
      </c>
      <c r="AA92" s="36">
        <f>SUM(AA93:AA94)</f>
        <v>3000</v>
      </c>
      <c r="AB92" s="36"/>
      <c r="AC92" s="36">
        <f t="shared" si="242"/>
        <v>7600</v>
      </c>
      <c r="AD92" s="36">
        <f t="shared" si="242"/>
        <v>0</v>
      </c>
      <c r="AE92" s="36">
        <f t="shared" si="242"/>
        <v>7600</v>
      </c>
      <c r="AF92" s="37"/>
      <c r="AG92" s="39">
        <f t="shared" si="184"/>
        <v>0</v>
      </c>
      <c r="AH92" s="35"/>
      <c r="AI92" s="25"/>
      <c r="AJ92" s="39"/>
    </row>
    <row r="93" spans="1:43" s="6" customFormat="1" ht="81" customHeight="1">
      <c r="A93" s="2">
        <v>1</v>
      </c>
      <c r="B93" s="44" t="s">
        <v>99</v>
      </c>
      <c r="C93" s="49" t="s">
        <v>71</v>
      </c>
      <c r="D93" s="49" t="s">
        <v>46</v>
      </c>
      <c r="E93" s="49" t="s">
        <v>209</v>
      </c>
      <c r="F93" s="49" t="s">
        <v>57</v>
      </c>
      <c r="G93" s="3" t="s">
        <v>100</v>
      </c>
      <c r="H93" s="41">
        <v>10872</v>
      </c>
      <c r="I93" s="41"/>
      <c r="J93" s="41"/>
      <c r="K93" s="41"/>
      <c r="L93" s="82" t="s">
        <v>278</v>
      </c>
      <c r="M93" s="83">
        <v>14874</v>
      </c>
      <c r="N93" s="41">
        <f t="shared" ref="N93:N94" si="244">R93</f>
        <v>2000</v>
      </c>
      <c r="O93" s="41">
        <v>3000</v>
      </c>
      <c r="P93" s="36"/>
      <c r="Q93" s="36"/>
      <c r="R93" s="1">
        <f t="shared" ref="R93:R94" si="245">SUM(S93:V93)</f>
        <v>2000</v>
      </c>
      <c r="S93" s="41">
        <v>2000</v>
      </c>
      <c r="T93" s="41"/>
      <c r="U93" s="41"/>
      <c r="V93" s="41"/>
      <c r="W93" s="1">
        <f t="shared" ref="W93:W94" si="246">SUM(X93:Z93)</f>
        <v>0</v>
      </c>
      <c r="X93" s="1">
        <v>0</v>
      </c>
      <c r="Y93" s="1">
        <v>0</v>
      </c>
      <c r="Z93" s="1"/>
      <c r="AA93" s="1">
        <f t="shared" ref="AA93:AA94" si="247">R93-X93-Y93-Z93</f>
        <v>2000</v>
      </c>
      <c r="AB93" s="36"/>
      <c r="AC93" s="1">
        <v>5000</v>
      </c>
      <c r="AD93" s="36"/>
      <c r="AE93" s="1">
        <f>AC93-AD93</f>
        <v>5000</v>
      </c>
      <c r="AF93" s="2"/>
      <c r="AG93" s="39">
        <f t="shared" si="184"/>
        <v>0</v>
      </c>
      <c r="AH93" s="35">
        <v>2000</v>
      </c>
      <c r="AI93" s="25"/>
      <c r="AJ93" s="4"/>
      <c r="AK93" s="5">
        <f>AC93</f>
        <v>5000</v>
      </c>
      <c r="AL93" s="5">
        <f t="shared" si="240"/>
        <v>2000</v>
      </c>
      <c r="AM93" s="5">
        <f t="shared" ref="AM93:AM94" si="248">AK93-AL93</f>
        <v>3000</v>
      </c>
      <c r="AN93" s="5"/>
      <c r="AO93" s="6" t="s">
        <v>58</v>
      </c>
      <c r="AP93" s="6" t="s">
        <v>23</v>
      </c>
      <c r="AQ93" s="7">
        <f>S93</f>
        <v>2000</v>
      </c>
    </row>
    <row r="94" spans="1:43" s="6" customFormat="1" ht="93.75" customHeight="1">
      <c r="A94" s="2">
        <v>2</v>
      </c>
      <c r="B94" s="44" t="s">
        <v>101</v>
      </c>
      <c r="C94" s="49" t="s">
        <v>71</v>
      </c>
      <c r="D94" s="49" t="s">
        <v>46</v>
      </c>
      <c r="E94" s="49" t="s">
        <v>93</v>
      </c>
      <c r="F94" s="49" t="s">
        <v>57</v>
      </c>
      <c r="G94" s="3" t="s">
        <v>102</v>
      </c>
      <c r="H94" s="41">
        <v>4073</v>
      </c>
      <c r="I94" s="41"/>
      <c r="J94" s="41"/>
      <c r="K94" s="41"/>
      <c r="L94" s="82" t="s">
        <v>279</v>
      </c>
      <c r="M94" s="83">
        <v>4452</v>
      </c>
      <c r="N94" s="41">
        <f t="shared" si="244"/>
        <v>1000</v>
      </c>
      <c r="O94" s="41">
        <v>1600</v>
      </c>
      <c r="P94" s="36"/>
      <c r="Q94" s="36"/>
      <c r="R94" s="1">
        <f t="shared" si="245"/>
        <v>1000</v>
      </c>
      <c r="S94" s="41">
        <v>1000</v>
      </c>
      <c r="T94" s="41"/>
      <c r="U94" s="41"/>
      <c r="V94" s="41"/>
      <c r="W94" s="1">
        <f t="shared" si="246"/>
        <v>0</v>
      </c>
      <c r="X94" s="1">
        <v>0</v>
      </c>
      <c r="Y94" s="1">
        <v>0</v>
      </c>
      <c r="Z94" s="1"/>
      <c r="AA94" s="1">
        <f t="shared" si="247"/>
        <v>1000</v>
      </c>
      <c r="AB94" s="36"/>
      <c r="AC94" s="1">
        <v>2600</v>
      </c>
      <c r="AD94" s="36"/>
      <c r="AE94" s="1">
        <f>AC94-AD94</f>
        <v>2600</v>
      </c>
      <c r="AF94" s="2"/>
      <c r="AG94" s="39">
        <f t="shared" si="184"/>
        <v>0</v>
      </c>
      <c r="AH94" s="35">
        <v>1000</v>
      </c>
      <c r="AI94" s="25"/>
      <c r="AJ94" s="4"/>
      <c r="AK94" s="5">
        <f>AC94</f>
        <v>2600</v>
      </c>
      <c r="AL94" s="5">
        <v>1000</v>
      </c>
      <c r="AM94" s="5">
        <f t="shared" si="248"/>
        <v>1600</v>
      </c>
      <c r="AN94" s="5"/>
      <c r="AO94" s="6" t="s">
        <v>58</v>
      </c>
      <c r="AP94" s="6" t="s">
        <v>23</v>
      </c>
      <c r="AQ94" s="7">
        <f>S94</f>
        <v>1000</v>
      </c>
    </row>
    <row r="95" spans="1:43" s="6" customFormat="1" ht="48.75" customHeight="1">
      <c r="A95" s="57" t="s">
        <v>103</v>
      </c>
      <c r="B95" s="50" t="s">
        <v>50</v>
      </c>
      <c r="C95" s="2"/>
      <c r="D95" s="2"/>
      <c r="E95" s="2"/>
      <c r="F95" s="2"/>
      <c r="G95" s="2"/>
      <c r="H95" s="36" t="e">
        <f>SUM(H96,H100,H107)</f>
        <v>#REF!</v>
      </c>
      <c r="I95" s="36" t="e">
        <f>SUM(I96,I100,I107)</f>
        <v>#REF!</v>
      </c>
      <c r="J95" s="36" t="e">
        <f>SUM(J96,J100,J107)</f>
        <v>#REF!</v>
      </c>
      <c r="K95" s="36" t="e">
        <f>SUM(K96,K100,K107)</f>
        <v>#REF!</v>
      </c>
      <c r="L95" s="77"/>
      <c r="M95" s="36">
        <f t="shared" ref="M95:Z95" si="249">SUM(M96,M100,M107)</f>
        <v>76050</v>
      </c>
      <c r="N95" s="36">
        <f t="shared" si="249"/>
        <v>16500</v>
      </c>
      <c r="O95" s="36">
        <f t="shared" si="249"/>
        <v>36300</v>
      </c>
      <c r="P95" s="36">
        <f t="shared" si="249"/>
        <v>0</v>
      </c>
      <c r="Q95" s="36">
        <f t="shared" si="249"/>
        <v>0</v>
      </c>
      <c r="R95" s="36">
        <f t="shared" si="249"/>
        <v>16500</v>
      </c>
      <c r="S95" s="36">
        <f t="shared" si="249"/>
        <v>9000</v>
      </c>
      <c r="T95" s="36">
        <f t="shared" si="249"/>
        <v>0</v>
      </c>
      <c r="U95" s="36">
        <f t="shared" si="249"/>
        <v>7500</v>
      </c>
      <c r="V95" s="36">
        <f t="shared" si="249"/>
        <v>0</v>
      </c>
      <c r="W95" s="36">
        <f t="shared" si="249"/>
        <v>0</v>
      </c>
      <c r="X95" s="36">
        <f t="shared" si="249"/>
        <v>0</v>
      </c>
      <c r="Y95" s="36">
        <f t="shared" si="249"/>
        <v>0</v>
      </c>
      <c r="Z95" s="36">
        <f t="shared" si="249"/>
        <v>0</v>
      </c>
      <c r="AA95" s="36">
        <f>SUM(AA96,AA100,AA107)</f>
        <v>16500</v>
      </c>
      <c r="AB95" s="36"/>
      <c r="AC95" s="36" t="e">
        <f>SUM(AC96,AC100,AC107)</f>
        <v>#REF!</v>
      </c>
      <c r="AD95" s="36" t="e">
        <f>SUM(AD96,AD100,AD107)</f>
        <v>#REF!</v>
      </c>
      <c r="AE95" s="36" t="e">
        <f>SUM(AE96,AE100,AE107)</f>
        <v>#REF!</v>
      </c>
      <c r="AF95" s="37"/>
      <c r="AG95" s="39">
        <f t="shared" si="184"/>
        <v>0</v>
      </c>
      <c r="AH95" s="35"/>
      <c r="AI95" s="25"/>
      <c r="AJ95" s="39"/>
    </row>
    <row r="96" spans="1:43" s="34" customFormat="1" ht="39.75" customHeight="1">
      <c r="A96" s="30" t="s">
        <v>44</v>
      </c>
      <c r="B96" s="48" t="s">
        <v>45</v>
      </c>
      <c r="C96" s="30"/>
      <c r="D96" s="30"/>
      <c r="E96" s="30"/>
      <c r="F96" s="30"/>
      <c r="G96" s="30"/>
      <c r="H96" s="31" t="e">
        <f>SUM(H97,#REF!)</f>
        <v>#REF!</v>
      </c>
      <c r="I96" s="31" t="e">
        <f>SUM(I97,#REF!)</f>
        <v>#REF!</v>
      </c>
      <c r="J96" s="31" t="e">
        <f>SUM(J97,#REF!)</f>
        <v>#REF!</v>
      </c>
      <c r="K96" s="31" t="e">
        <f>SUM(K97,#REF!)</f>
        <v>#REF!</v>
      </c>
      <c r="L96" s="31"/>
      <c r="M96" s="31">
        <f>SUM(M97)</f>
        <v>17331</v>
      </c>
      <c r="N96" s="31">
        <f t="shared" ref="N96:AA96" si="250">SUM(N97)</f>
        <v>3500</v>
      </c>
      <c r="O96" s="31">
        <f t="shared" si="250"/>
        <v>8600</v>
      </c>
      <c r="P96" s="31">
        <f t="shared" si="250"/>
        <v>0</v>
      </c>
      <c r="Q96" s="31">
        <f t="shared" si="250"/>
        <v>0</v>
      </c>
      <c r="R96" s="31">
        <f t="shared" si="250"/>
        <v>3500</v>
      </c>
      <c r="S96" s="31">
        <f t="shared" si="250"/>
        <v>3500</v>
      </c>
      <c r="T96" s="31">
        <f t="shared" si="250"/>
        <v>0</v>
      </c>
      <c r="U96" s="31">
        <f t="shared" si="250"/>
        <v>0</v>
      </c>
      <c r="V96" s="31">
        <f t="shared" si="250"/>
        <v>0</v>
      </c>
      <c r="W96" s="31">
        <f t="shared" si="250"/>
        <v>0</v>
      </c>
      <c r="X96" s="31">
        <f t="shared" si="250"/>
        <v>0</v>
      </c>
      <c r="Y96" s="31">
        <f t="shared" si="250"/>
        <v>0</v>
      </c>
      <c r="Z96" s="31">
        <f t="shared" si="250"/>
        <v>0</v>
      </c>
      <c r="AA96" s="31">
        <f t="shared" si="250"/>
        <v>3500</v>
      </c>
      <c r="AB96" s="31"/>
      <c r="AC96" s="31" t="e">
        <f>SUM(#REF!,#REF!,#REF!,#REF!,AC97,#REF!)</f>
        <v>#REF!</v>
      </c>
      <c r="AD96" s="31" t="e">
        <f>SUM(#REF!,#REF!,#REF!,#REF!,AD97,#REF!)</f>
        <v>#REF!</v>
      </c>
      <c r="AE96" s="31" t="e">
        <f>SUM(#REF!,#REF!,#REF!,#REF!,AE97,#REF!)</f>
        <v>#REF!</v>
      </c>
      <c r="AF96" s="32"/>
      <c r="AG96" s="39">
        <f t="shared" si="184"/>
        <v>0</v>
      </c>
      <c r="AH96" s="35"/>
      <c r="AI96" s="25"/>
      <c r="AJ96" s="33"/>
    </row>
    <row r="97" spans="1:43" s="6" customFormat="1" ht="39.75" customHeight="1">
      <c r="A97" s="2"/>
      <c r="B97" s="50" t="s">
        <v>138</v>
      </c>
      <c r="C97" s="2"/>
      <c r="D97" s="2"/>
      <c r="E97" s="2"/>
      <c r="F97" s="2"/>
      <c r="G97" s="2"/>
      <c r="H97" s="36">
        <f t="shared" ref="H97:AE97" si="251">SUM(H98:H99)</f>
        <v>13673</v>
      </c>
      <c r="I97" s="36">
        <f t="shared" si="251"/>
        <v>0</v>
      </c>
      <c r="J97" s="36">
        <f t="shared" si="251"/>
        <v>0</v>
      </c>
      <c r="K97" s="36">
        <f t="shared" si="251"/>
        <v>0</v>
      </c>
      <c r="L97" s="77"/>
      <c r="M97" s="36">
        <f t="shared" ref="M97:N97" si="252">SUM(M98:M99)</f>
        <v>17331</v>
      </c>
      <c r="N97" s="36">
        <f t="shared" si="252"/>
        <v>3500</v>
      </c>
      <c r="O97" s="36">
        <f t="shared" ref="O97:V97" si="253">SUM(O98:O99)</f>
        <v>8600</v>
      </c>
      <c r="P97" s="36">
        <f t="shared" si="253"/>
        <v>0</v>
      </c>
      <c r="Q97" s="36">
        <f t="shared" si="253"/>
        <v>0</v>
      </c>
      <c r="R97" s="36">
        <f t="shared" si="253"/>
        <v>3500</v>
      </c>
      <c r="S97" s="36">
        <f t="shared" si="253"/>
        <v>3500</v>
      </c>
      <c r="T97" s="36">
        <f t="shared" si="253"/>
        <v>0</v>
      </c>
      <c r="U97" s="36">
        <f t="shared" si="253"/>
        <v>0</v>
      </c>
      <c r="V97" s="36">
        <f t="shared" si="253"/>
        <v>0</v>
      </c>
      <c r="W97" s="36">
        <f t="shared" si="251"/>
        <v>0</v>
      </c>
      <c r="X97" s="36">
        <f t="shared" si="251"/>
        <v>0</v>
      </c>
      <c r="Y97" s="36">
        <f t="shared" si="251"/>
        <v>0</v>
      </c>
      <c r="Z97" s="36">
        <f t="shared" si="251"/>
        <v>0</v>
      </c>
      <c r="AA97" s="36">
        <f>SUM(AA98:AA99)</f>
        <v>3500</v>
      </c>
      <c r="AB97" s="36"/>
      <c r="AC97" s="36">
        <f t="shared" si="251"/>
        <v>8600</v>
      </c>
      <c r="AD97" s="36">
        <f t="shared" si="251"/>
        <v>0</v>
      </c>
      <c r="AE97" s="36">
        <f t="shared" si="251"/>
        <v>8600</v>
      </c>
      <c r="AF97" s="37"/>
      <c r="AG97" s="39">
        <f t="shared" si="184"/>
        <v>0</v>
      </c>
      <c r="AH97" s="35"/>
      <c r="AI97" s="25"/>
      <c r="AJ97" s="39"/>
    </row>
    <row r="98" spans="1:43" s="6" customFormat="1" ht="59.25" customHeight="1">
      <c r="A98" s="2">
        <v>1</v>
      </c>
      <c r="B98" s="44" t="s">
        <v>139</v>
      </c>
      <c r="C98" s="49" t="s">
        <v>138</v>
      </c>
      <c r="D98" s="49" t="s">
        <v>46</v>
      </c>
      <c r="E98" s="49" t="s">
        <v>140</v>
      </c>
      <c r="F98" s="49" t="s">
        <v>57</v>
      </c>
      <c r="G98" s="3" t="s">
        <v>141</v>
      </c>
      <c r="H98" s="41">
        <v>3320</v>
      </c>
      <c r="I98" s="41"/>
      <c r="J98" s="41"/>
      <c r="K98" s="41"/>
      <c r="L98" s="82" t="s">
        <v>280</v>
      </c>
      <c r="M98" s="83">
        <v>3319</v>
      </c>
      <c r="N98" s="41">
        <f>R98</f>
        <v>800</v>
      </c>
      <c r="O98" s="41">
        <v>1900</v>
      </c>
      <c r="P98" s="36"/>
      <c r="Q98" s="36"/>
      <c r="R98" s="1">
        <f t="shared" ref="R98:R99" si="254">SUM(S98:V98)</f>
        <v>800</v>
      </c>
      <c r="S98" s="41">
        <v>800</v>
      </c>
      <c r="T98" s="41"/>
      <c r="U98" s="41"/>
      <c r="V98" s="41"/>
      <c r="W98" s="1">
        <f>SUM(X98:Z98)</f>
        <v>0</v>
      </c>
      <c r="X98" s="1">
        <v>0</v>
      </c>
      <c r="Y98" s="1">
        <v>0</v>
      </c>
      <c r="Z98" s="1"/>
      <c r="AA98" s="1">
        <f t="shared" ref="AA98:AA99" si="255">R98-X98-Y98-Z98</f>
        <v>800</v>
      </c>
      <c r="AB98" s="36"/>
      <c r="AC98" s="1">
        <v>1900</v>
      </c>
      <c r="AD98" s="36"/>
      <c r="AE98" s="42">
        <f>AC98-AD98</f>
        <v>1900</v>
      </c>
      <c r="AF98" s="2"/>
      <c r="AG98" s="39">
        <f t="shared" si="184"/>
        <v>0</v>
      </c>
      <c r="AH98" s="35">
        <v>800</v>
      </c>
      <c r="AI98" s="25"/>
      <c r="AJ98" s="4"/>
      <c r="AK98" s="5">
        <f>AC98</f>
        <v>1900</v>
      </c>
      <c r="AL98" s="5">
        <v>800</v>
      </c>
      <c r="AM98" s="5">
        <f t="shared" ref="AM98:AM99" si="256">AK98-AL98</f>
        <v>1100</v>
      </c>
      <c r="AN98" s="5"/>
      <c r="AO98" s="6" t="s">
        <v>58</v>
      </c>
      <c r="AP98" s="6" t="s">
        <v>47</v>
      </c>
      <c r="AQ98" s="7">
        <f>S98</f>
        <v>800</v>
      </c>
    </row>
    <row r="99" spans="1:43" s="6" customFormat="1" ht="59.25" customHeight="1">
      <c r="A99" s="2">
        <f>+A98+1</f>
        <v>2</v>
      </c>
      <c r="B99" s="44" t="s">
        <v>142</v>
      </c>
      <c r="C99" s="49" t="s">
        <v>138</v>
      </c>
      <c r="D99" s="49" t="s">
        <v>46</v>
      </c>
      <c r="E99" s="49" t="s">
        <v>106</v>
      </c>
      <c r="F99" s="49" t="s">
        <v>57</v>
      </c>
      <c r="G99" s="3" t="s">
        <v>143</v>
      </c>
      <c r="H99" s="41">
        <v>10353</v>
      </c>
      <c r="I99" s="41"/>
      <c r="J99" s="41"/>
      <c r="K99" s="41"/>
      <c r="L99" s="82" t="s">
        <v>281</v>
      </c>
      <c r="M99" s="83">
        <v>14012</v>
      </c>
      <c r="N99" s="41">
        <f>R99</f>
        <v>2700</v>
      </c>
      <c r="O99" s="41">
        <v>6700</v>
      </c>
      <c r="P99" s="36"/>
      <c r="Q99" s="36"/>
      <c r="R99" s="1">
        <f t="shared" si="254"/>
        <v>2700</v>
      </c>
      <c r="S99" s="41">
        <v>2700</v>
      </c>
      <c r="T99" s="41"/>
      <c r="U99" s="41"/>
      <c r="V99" s="41"/>
      <c r="W99" s="1">
        <f>SUM(X99:Z99)</f>
        <v>0</v>
      </c>
      <c r="X99" s="1">
        <v>0</v>
      </c>
      <c r="Y99" s="1">
        <v>0</v>
      </c>
      <c r="Z99" s="1"/>
      <c r="AA99" s="1">
        <f t="shared" si="255"/>
        <v>2700</v>
      </c>
      <c r="AB99" s="36"/>
      <c r="AC99" s="1">
        <v>6700</v>
      </c>
      <c r="AD99" s="36"/>
      <c r="AE99" s="42">
        <f>AC99-AD99</f>
        <v>6700</v>
      </c>
      <c r="AF99" s="2"/>
      <c r="AG99" s="39">
        <f t="shared" si="184"/>
        <v>0</v>
      </c>
      <c r="AH99" s="35">
        <v>2700</v>
      </c>
      <c r="AI99" s="25"/>
      <c r="AJ99" s="4"/>
      <c r="AK99" s="5">
        <f>AC99</f>
        <v>6700</v>
      </c>
      <c r="AL99" s="5">
        <v>2700</v>
      </c>
      <c r="AM99" s="5">
        <f t="shared" si="256"/>
        <v>4000</v>
      </c>
      <c r="AN99" s="5"/>
      <c r="AO99" s="6" t="s">
        <v>58</v>
      </c>
      <c r="AP99" s="6" t="s">
        <v>47</v>
      </c>
      <c r="AQ99" s="7">
        <f>S99</f>
        <v>2700</v>
      </c>
    </row>
    <row r="100" spans="1:43" s="34" customFormat="1" ht="39.75" customHeight="1">
      <c r="A100" s="30" t="s">
        <v>48</v>
      </c>
      <c r="B100" s="48" t="s">
        <v>49</v>
      </c>
      <c r="C100" s="30"/>
      <c r="D100" s="30"/>
      <c r="E100" s="30"/>
      <c r="F100" s="30"/>
      <c r="G100" s="30"/>
      <c r="H100" s="31" t="e">
        <f>SUM(H101,H103,H105,#REF!)</f>
        <v>#REF!</v>
      </c>
      <c r="I100" s="31" t="e">
        <f>SUM(I101,I103,I105,#REF!)</f>
        <v>#REF!</v>
      </c>
      <c r="J100" s="31" t="e">
        <f>SUM(J101,J103,J105,#REF!)</f>
        <v>#REF!</v>
      </c>
      <c r="K100" s="31" t="e">
        <f>SUM(K101,K103,K105,#REF!)</f>
        <v>#REF!</v>
      </c>
      <c r="L100" s="31"/>
      <c r="M100" s="31">
        <f t="shared" ref="M100:AA100" si="257">SUM(M101,M103,M105)</f>
        <v>52214</v>
      </c>
      <c r="N100" s="31">
        <f t="shared" si="257"/>
        <v>10900</v>
      </c>
      <c r="O100" s="31">
        <f t="shared" si="257"/>
        <v>24600</v>
      </c>
      <c r="P100" s="31">
        <f t="shared" si="257"/>
        <v>0</v>
      </c>
      <c r="Q100" s="31">
        <f t="shared" si="257"/>
        <v>0</v>
      </c>
      <c r="R100" s="31">
        <f t="shared" si="257"/>
        <v>10900</v>
      </c>
      <c r="S100" s="31">
        <f t="shared" si="257"/>
        <v>3400</v>
      </c>
      <c r="T100" s="31">
        <f t="shared" si="257"/>
        <v>0</v>
      </c>
      <c r="U100" s="31">
        <f t="shared" si="257"/>
        <v>7500</v>
      </c>
      <c r="V100" s="31">
        <f t="shared" si="257"/>
        <v>0</v>
      </c>
      <c r="W100" s="31">
        <f t="shared" si="257"/>
        <v>0</v>
      </c>
      <c r="X100" s="31">
        <f t="shared" si="257"/>
        <v>0</v>
      </c>
      <c r="Y100" s="31">
        <f t="shared" si="257"/>
        <v>0</v>
      </c>
      <c r="Z100" s="31">
        <f t="shared" si="257"/>
        <v>0</v>
      </c>
      <c r="AA100" s="31">
        <f t="shared" si="257"/>
        <v>10900</v>
      </c>
      <c r="AB100" s="31"/>
      <c r="AC100" s="31" t="e">
        <f>SUM(#REF!,AC101,#REF!,#REF!,AC103,AC105,#REF!)</f>
        <v>#REF!</v>
      </c>
      <c r="AD100" s="31" t="e">
        <f>SUM(#REF!,AD101,#REF!,#REF!,AD103,AD105,#REF!)</f>
        <v>#REF!</v>
      </c>
      <c r="AE100" s="31" t="e">
        <f>SUM(#REF!,AE101,#REF!,#REF!,AE103,AE105,#REF!)</f>
        <v>#REF!</v>
      </c>
      <c r="AF100" s="32"/>
      <c r="AG100" s="39">
        <f t="shared" si="184"/>
        <v>0</v>
      </c>
      <c r="AH100" s="35"/>
      <c r="AI100" s="25"/>
      <c r="AJ100" s="33"/>
    </row>
    <row r="101" spans="1:43" s="6" customFormat="1" ht="39.75" customHeight="1">
      <c r="A101" s="2"/>
      <c r="B101" s="50" t="s">
        <v>136</v>
      </c>
      <c r="C101" s="2"/>
      <c r="D101" s="2"/>
      <c r="E101" s="2"/>
      <c r="F101" s="2"/>
      <c r="G101" s="2"/>
      <c r="H101" s="36">
        <f>SUM(H102:H102)</f>
        <v>11654</v>
      </c>
      <c r="I101" s="36">
        <f>SUM(I102:I102)</f>
        <v>0</v>
      </c>
      <c r="J101" s="36">
        <f>SUM(J102:J102)</f>
        <v>0</v>
      </c>
      <c r="K101" s="36">
        <f>SUM(K102:K102)</f>
        <v>0</v>
      </c>
      <c r="L101" s="77"/>
      <c r="M101" s="36">
        <f t="shared" ref="M101:V101" si="258">SUM(M102:M102)</f>
        <v>13771</v>
      </c>
      <c r="N101" s="36">
        <f t="shared" si="258"/>
        <v>3400</v>
      </c>
      <c r="O101" s="36">
        <f t="shared" si="258"/>
        <v>5100</v>
      </c>
      <c r="P101" s="36">
        <f t="shared" si="258"/>
        <v>0</v>
      </c>
      <c r="Q101" s="36">
        <f t="shared" si="258"/>
        <v>0</v>
      </c>
      <c r="R101" s="36">
        <f t="shared" si="258"/>
        <v>3400</v>
      </c>
      <c r="S101" s="36">
        <f t="shared" si="258"/>
        <v>3400</v>
      </c>
      <c r="T101" s="36">
        <f t="shared" si="258"/>
        <v>0</v>
      </c>
      <c r="U101" s="36">
        <f t="shared" si="258"/>
        <v>0</v>
      </c>
      <c r="V101" s="36">
        <f t="shared" si="258"/>
        <v>0</v>
      </c>
      <c r="W101" s="36">
        <f>SUM(W102:W102)</f>
        <v>0</v>
      </c>
      <c r="X101" s="36">
        <f>SUM(X102:X102)</f>
        <v>0</v>
      </c>
      <c r="Y101" s="36">
        <f>SUM(Y102:Y102)</f>
        <v>0</v>
      </c>
      <c r="Z101" s="36">
        <f>SUM(Z102:Z102)</f>
        <v>0</v>
      </c>
      <c r="AA101" s="36">
        <f>SUM(AA102:AA102)</f>
        <v>3400</v>
      </c>
      <c r="AB101" s="36"/>
      <c r="AC101" s="36">
        <f>SUM(AC102:AC102)</f>
        <v>8500</v>
      </c>
      <c r="AD101" s="36">
        <f>SUM(AD102:AD102)</f>
        <v>0</v>
      </c>
      <c r="AE101" s="36">
        <f>SUM(AE102:AE102)</f>
        <v>8500</v>
      </c>
      <c r="AF101" s="37"/>
      <c r="AG101" s="39">
        <f t="shared" si="184"/>
        <v>0</v>
      </c>
      <c r="AH101" s="35"/>
      <c r="AI101" s="25"/>
      <c r="AJ101" s="39"/>
    </row>
    <row r="102" spans="1:43" s="6" customFormat="1" ht="57.75" customHeight="1">
      <c r="A102" s="2">
        <v>1</v>
      </c>
      <c r="B102" s="44" t="s">
        <v>149</v>
      </c>
      <c r="C102" s="49" t="s">
        <v>136</v>
      </c>
      <c r="D102" s="49" t="s">
        <v>46</v>
      </c>
      <c r="E102" s="49" t="s">
        <v>150</v>
      </c>
      <c r="F102" s="49" t="s">
        <v>57</v>
      </c>
      <c r="G102" s="3" t="s">
        <v>151</v>
      </c>
      <c r="H102" s="41">
        <v>11654</v>
      </c>
      <c r="I102" s="41"/>
      <c r="J102" s="41"/>
      <c r="K102" s="41"/>
      <c r="L102" s="82" t="s">
        <v>283</v>
      </c>
      <c r="M102" s="83">
        <v>13771</v>
      </c>
      <c r="N102" s="41">
        <f>R102</f>
        <v>3400</v>
      </c>
      <c r="O102" s="41">
        <v>5100</v>
      </c>
      <c r="P102" s="36"/>
      <c r="Q102" s="36"/>
      <c r="R102" s="1">
        <f>SUM(S102:V102)</f>
        <v>3400</v>
      </c>
      <c r="S102" s="41">
        <v>3400</v>
      </c>
      <c r="T102" s="41"/>
      <c r="U102" s="41"/>
      <c r="V102" s="41"/>
      <c r="W102" s="1">
        <f>SUM(X102:Z102)</f>
        <v>0</v>
      </c>
      <c r="X102" s="1">
        <v>0</v>
      </c>
      <c r="Y102" s="1">
        <v>0</v>
      </c>
      <c r="Z102" s="1"/>
      <c r="AA102" s="1">
        <f t="shared" ref="AA102" si="259">R102-X102-Y102-Z102</f>
        <v>3400</v>
      </c>
      <c r="AB102" s="36"/>
      <c r="AC102" s="1">
        <v>8500</v>
      </c>
      <c r="AD102" s="36"/>
      <c r="AE102" s="42">
        <f>AC102-AD102</f>
        <v>8500</v>
      </c>
      <c r="AF102" s="2"/>
      <c r="AG102" s="39">
        <f t="shared" si="184"/>
        <v>0</v>
      </c>
      <c r="AH102" s="35">
        <v>3400</v>
      </c>
      <c r="AI102" s="25"/>
      <c r="AJ102" s="4"/>
      <c r="AK102" s="5">
        <f>AC102</f>
        <v>8500</v>
      </c>
      <c r="AL102" s="5">
        <f t="shared" ref="AL102" si="260">AK102/2.5</f>
        <v>3400</v>
      </c>
      <c r="AM102" s="5">
        <f t="shared" ref="AM102" si="261">AK102-AL102</f>
        <v>5100</v>
      </c>
      <c r="AN102" s="5"/>
      <c r="AO102" s="6" t="s">
        <v>58</v>
      </c>
      <c r="AP102" s="6" t="s">
        <v>21</v>
      </c>
      <c r="AQ102" s="7">
        <f>S102</f>
        <v>3400</v>
      </c>
    </row>
    <row r="103" spans="1:43" s="6" customFormat="1" ht="39.75" customHeight="1">
      <c r="A103" s="2"/>
      <c r="B103" s="50" t="s">
        <v>137</v>
      </c>
      <c r="C103" s="2"/>
      <c r="D103" s="2"/>
      <c r="E103" s="2"/>
      <c r="F103" s="2"/>
      <c r="G103" s="2"/>
      <c r="H103" s="36">
        <f>SUM(H104:H104)</f>
        <v>20918</v>
      </c>
      <c r="I103" s="36">
        <f>SUM(I104:I104)</f>
        <v>13600</v>
      </c>
      <c r="J103" s="36">
        <f>SUM(J104:J104)</f>
        <v>6100</v>
      </c>
      <c r="K103" s="36">
        <f>SUM(K104:K104)</f>
        <v>7500</v>
      </c>
      <c r="L103" s="77"/>
      <c r="M103" s="36">
        <f t="shared" ref="M103:AA103" si="262">SUM(M104:M104)</f>
        <v>23454</v>
      </c>
      <c r="N103" s="36">
        <f t="shared" si="262"/>
        <v>4000</v>
      </c>
      <c r="O103" s="36">
        <f t="shared" si="262"/>
        <v>7500</v>
      </c>
      <c r="P103" s="36">
        <f t="shared" si="262"/>
        <v>0</v>
      </c>
      <c r="Q103" s="36">
        <f t="shared" si="262"/>
        <v>0</v>
      </c>
      <c r="R103" s="36">
        <f t="shared" si="262"/>
        <v>4000</v>
      </c>
      <c r="S103" s="36">
        <f t="shared" si="262"/>
        <v>0</v>
      </c>
      <c r="T103" s="36">
        <f t="shared" si="262"/>
        <v>0</v>
      </c>
      <c r="U103" s="36">
        <f t="shared" si="262"/>
        <v>4000</v>
      </c>
      <c r="V103" s="36">
        <f t="shared" si="262"/>
        <v>0</v>
      </c>
      <c r="W103" s="36">
        <f t="shared" si="262"/>
        <v>0</v>
      </c>
      <c r="X103" s="36">
        <f t="shared" si="262"/>
        <v>0</v>
      </c>
      <c r="Y103" s="36">
        <f t="shared" si="262"/>
        <v>0</v>
      </c>
      <c r="Z103" s="36">
        <f t="shared" si="262"/>
        <v>0</v>
      </c>
      <c r="AA103" s="36">
        <f t="shared" si="262"/>
        <v>4000</v>
      </c>
      <c r="AB103" s="36"/>
      <c r="AC103" s="36">
        <f>SUM(AC104:AC104)</f>
        <v>20000</v>
      </c>
      <c r="AD103" s="36">
        <f>SUM(AD104:AD104)</f>
        <v>0</v>
      </c>
      <c r="AE103" s="36">
        <f>SUM(AE104:AE104)</f>
        <v>20000</v>
      </c>
      <c r="AF103" s="37"/>
      <c r="AG103" s="39">
        <f t="shared" si="184"/>
        <v>0</v>
      </c>
      <c r="AH103" s="35"/>
      <c r="AI103" s="25"/>
      <c r="AJ103" s="39"/>
    </row>
    <row r="104" spans="1:43" s="6" customFormat="1" ht="57.75" customHeight="1">
      <c r="A104" s="2">
        <v>1</v>
      </c>
      <c r="B104" s="51" t="s">
        <v>213</v>
      </c>
      <c r="C104" s="52" t="s">
        <v>137</v>
      </c>
      <c r="D104" s="52" t="s">
        <v>46</v>
      </c>
      <c r="E104" s="52" t="s">
        <v>214</v>
      </c>
      <c r="F104" s="52" t="s">
        <v>57</v>
      </c>
      <c r="G104" s="52" t="s">
        <v>215</v>
      </c>
      <c r="H104" s="53">
        <v>20918</v>
      </c>
      <c r="I104" s="53">
        <v>13600</v>
      </c>
      <c r="J104" s="41">
        <f>I104-K104</f>
        <v>6100</v>
      </c>
      <c r="K104" s="53">
        <v>7500</v>
      </c>
      <c r="L104" s="82" t="s">
        <v>290</v>
      </c>
      <c r="M104" s="83">
        <v>23454</v>
      </c>
      <c r="N104" s="41">
        <f t="shared" ref="N104" si="263">R104</f>
        <v>4000</v>
      </c>
      <c r="O104" s="41">
        <v>7500</v>
      </c>
      <c r="P104" s="36"/>
      <c r="Q104" s="36"/>
      <c r="R104" s="1">
        <f>SUM(S104:V104)</f>
        <v>4000</v>
      </c>
      <c r="S104" s="41"/>
      <c r="T104" s="41"/>
      <c r="U104" s="41">
        <v>4000</v>
      </c>
      <c r="V104" s="41"/>
      <c r="W104" s="1">
        <f>SUM(X104:Z104)</f>
        <v>0</v>
      </c>
      <c r="X104" s="1">
        <v>0</v>
      </c>
      <c r="Y104" s="1">
        <v>0</v>
      </c>
      <c r="Z104" s="1"/>
      <c r="AA104" s="1">
        <f t="shared" ref="AA104" si="264">R104-X104-Y104-Z104</f>
        <v>4000</v>
      </c>
      <c r="AB104" s="36"/>
      <c r="AC104" s="1">
        <v>20000</v>
      </c>
      <c r="AD104" s="36"/>
      <c r="AE104" s="42">
        <f>AC104-AD104</f>
        <v>20000</v>
      </c>
      <c r="AF104" s="2"/>
      <c r="AG104" s="39">
        <f t="shared" si="184"/>
        <v>0</v>
      </c>
      <c r="AH104" s="35">
        <v>8000</v>
      </c>
      <c r="AI104" s="25">
        <f>AH104-S104</f>
        <v>8000</v>
      </c>
      <c r="AJ104" s="4"/>
      <c r="AK104" s="5">
        <f>AC104</f>
        <v>20000</v>
      </c>
      <c r="AL104" s="5">
        <f t="shared" ref="AL104" si="265">AK104/2.5</f>
        <v>8000</v>
      </c>
      <c r="AM104" s="5">
        <f t="shared" ref="AM104" si="266">AK104-AL104</f>
        <v>12000</v>
      </c>
      <c r="AN104" s="5"/>
      <c r="AO104" s="6" t="s">
        <v>58</v>
      </c>
      <c r="AP104" s="6" t="s">
        <v>21</v>
      </c>
      <c r="AQ104" s="7">
        <f>S104</f>
        <v>0</v>
      </c>
    </row>
    <row r="105" spans="1:43" s="6" customFormat="1" ht="39.75" customHeight="1">
      <c r="A105" s="2"/>
      <c r="B105" s="50" t="s">
        <v>138</v>
      </c>
      <c r="C105" s="2"/>
      <c r="D105" s="2"/>
      <c r="E105" s="2"/>
      <c r="F105" s="2"/>
      <c r="G105" s="2"/>
      <c r="H105" s="36">
        <f>SUM(H106:H106)</f>
        <v>22837</v>
      </c>
      <c r="I105" s="36">
        <f>SUM(I106:I106)</f>
        <v>17000</v>
      </c>
      <c r="J105" s="36">
        <f>SUM(J106:J106)</f>
        <v>5000</v>
      </c>
      <c r="K105" s="36">
        <f>SUM(K106:K106)</f>
        <v>12000</v>
      </c>
      <c r="L105" s="77"/>
      <c r="M105" s="36">
        <f t="shared" ref="M105:V105" si="267">SUM(M106:M106)</f>
        <v>14989</v>
      </c>
      <c r="N105" s="36">
        <f t="shared" si="267"/>
        <v>3500</v>
      </c>
      <c r="O105" s="36">
        <f t="shared" si="267"/>
        <v>12000</v>
      </c>
      <c r="P105" s="36">
        <f t="shared" si="267"/>
        <v>0</v>
      </c>
      <c r="Q105" s="36">
        <f t="shared" si="267"/>
        <v>0</v>
      </c>
      <c r="R105" s="36">
        <f t="shared" si="267"/>
        <v>3500</v>
      </c>
      <c r="S105" s="36">
        <f t="shared" si="267"/>
        <v>0</v>
      </c>
      <c r="T105" s="36">
        <f t="shared" si="267"/>
        <v>0</v>
      </c>
      <c r="U105" s="36">
        <f t="shared" si="267"/>
        <v>3500</v>
      </c>
      <c r="V105" s="36">
        <f t="shared" si="267"/>
        <v>0</v>
      </c>
      <c r="W105" s="36">
        <f>SUM(W106:W106)</f>
        <v>0</v>
      </c>
      <c r="X105" s="36">
        <f>SUM(X106:X106)</f>
        <v>0</v>
      </c>
      <c r="Y105" s="36">
        <f>SUM(Y106:Y106)</f>
        <v>0</v>
      </c>
      <c r="Z105" s="36">
        <f>SUM(Z106:Z106)</f>
        <v>0</v>
      </c>
      <c r="AA105" s="36">
        <f>SUM(AA106:AA106)</f>
        <v>3500</v>
      </c>
      <c r="AB105" s="36"/>
      <c r="AC105" s="36">
        <f>SUM(AC106:AC106)</f>
        <v>10500</v>
      </c>
      <c r="AD105" s="36">
        <f>SUM(AD106:AD106)</f>
        <v>0</v>
      </c>
      <c r="AE105" s="36">
        <f>SUM(AE106:AE106)</f>
        <v>10500</v>
      </c>
      <c r="AF105" s="37"/>
      <c r="AG105" s="39">
        <f t="shared" ref="AG105:AG115" si="268">R105-W105-AA105</f>
        <v>0</v>
      </c>
      <c r="AH105" s="35"/>
      <c r="AI105" s="25"/>
      <c r="AJ105" s="39"/>
    </row>
    <row r="106" spans="1:43" s="6" customFormat="1" ht="57.75" customHeight="1">
      <c r="A106" s="2">
        <v>1</v>
      </c>
      <c r="B106" s="51" t="s">
        <v>216</v>
      </c>
      <c r="C106" s="52" t="s">
        <v>138</v>
      </c>
      <c r="D106" s="52" t="s">
        <v>46</v>
      </c>
      <c r="E106" s="52" t="s">
        <v>217</v>
      </c>
      <c r="F106" s="52" t="s">
        <v>57</v>
      </c>
      <c r="G106" s="52" t="s">
        <v>218</v>
      </c>
      <c r="H106" s="53">
        <v>22837</v>
      </c>
      <c r="I106" s="53">
        <v>17000</v>
      </c>
      <c r="J106" s="41">
        <f>I106-K106</f>
        <v>5000</v>
      </c>
      <c r="K106" s="53">
        <v>12000</v>
      </c>
      <c r="L106" s="3" t="s">
        <v>284</v>
      </c>
      <c r="M106" s="41">
        <v>14989</v>
      </c>
      <c r="N106" s="41">
        <f>R106</f>
        <v>3500</v>
      </c>
      <c r="O106" s="41">
        <v>12000</v>
      </c>
      <c r="P106" s="36"/>
      <c r="Q106" s="36"/>
      <c r="R106" s="1">
        <f>SUM(S106:V106)</f>
        <v>3500</v>
      </c>
      <c r="S106" s="41"/>
      <c r="T106" s="41"/>
      <c r="U106" s="41">
        <v>3500</v>
      </c>
      <c r="V106" s="41"/>
      <c r="W106" s="1">
        <f>SUM(X106:Z106)</f>
        <v>0</v>
      </c>
      <c r="X106" s="1">
        <v>0</v>
      </c>
      <c r="Y106" s="1">
        <v>0</v>
      </c>
      <c r="Z106" s="1"/>
      <c r="AA106" s="1">
        <f t="shared" ref="AA106" si="269">R106-X106-Y106-Z106</f>
        <v>3500</v>
      </c>
      <c r="AB106" s="36"/>
      <c r="AC106" s="1">
        <v>10500</v>
      </c>
      <c r="AD106" s="36"/>
      <c r="AE106" s="42">
        <f>AC106-AD106</f>
        <v>10500</v>
      </c>
      <c r="AF106" s="2"/>
      <c r="AG106" s="39">
        <f t="shared" si="268"/>
        <v>0</v>
      </c>
      <c r="AH106" s="35">
        <v>4200</v>
      </c>
      <c r="AI106" s="25"/>
      <c r="AJ106" s="4"/>
      <c r="AK106" s="5">
        <f>AC106</f>
        <v>10500</v>
      </c>
      <c r="AL106" s="5">
        <f t="shared" ref="AL106" si="270">AK106/2.5</f>
        <v>4200</v>
      </c>
      <c r="AM106" s="5">
        <f t="shared" ref="AM106" si="271">AK106-AL106</f>
        <v>6300</v>
      </c>
      <c r="AN106" s="5"/>
      <c r="AO106" s="6" t="s">
        <v>58</v>
      </c>
      <c r="AP106" s="6" t="s">
        <v>21</v>
      </c>
      <c r="AQ106" s="7">
        <f>S106</f>
        <v>0</v>
      </c>
    </row>
    <row r="107" spans="1:43" s="34" customFormat="1" ht="39.75" customHeight="1">
      <c r="A107" s="30" t="s">
        <v>91</v>
      </c>
      <c r="B107" s="48" t="s">
        <v>92</v>
      </c>
      <c r="C107" s="30"/>
      <c r="D107" s="30"/>
      <c r="E107" s="30"/>
      <c r="F107" s="30"/>
      <c r="G107" s="30"/>
      <c r="H107" s="31" t="e">
        <f>SUM(#REF!,H108)</f>
        <v>#REF!</v>
      </c>
      <c r="I107" s="31" t="e">
        <f>SUM(#REF!,I108)</f>
        <v>#REF!</v>
      </c>
      <c r="J107" s="31" t="e">
        <f>SUM(#REF!,J108)</f>
        <v>#REF!</v>
      </c>
      <c r="K107" s="31" t="e">
        <f>SUM(#REF!,K108)</f>
        <v>#REF!</v>
      </c>
      <c r="L107" s="31"/>
      <c r="M107" s="31">
        <f>SUM(M108)</f>
        <v>6505</v>
      </c>
      <c r="N107" s="31">
        <f t="shared" ref="N107:AA107" si="272">SUM(N108)</f>
        <v>2100</v>
      </c>
      <c r="O107" s="31">
        <f t="shared" si="272"/>
        <v>3100</v>
      </c>
      <c r="P107" s="31">
        <f t="shared" si="272"/>
        <v>0</v>
      </c>
      <c r="Q107" s="31">
        <f t="shared" si="272"/>
        <v>0</v>
      </c>
      <c r="R107" s="31">
        <f t="shared" si="272"/>
        <v>2100</v>
      </c>
      <c r="S107" s="31">
        <f t="shared" si="272"/>
        <v>2100</v>
      </c>
      <c r="T107" s="31">
        <f t="shared" si="272"/>
        <v>0</v>
      </c>
      <c r="U107" s="31">
        <f t="shared" si="272"/>
        <v>0</v>
      </c>
      <c r="V107" s="31">
        <f t="shared" si="272"/>
        <v>0</v>
      </c>
      <c r="W107" s="31">
        <f t="shared" si="272"/>
        <v>0</v>
      </c>
      <c r="X107" s="31">
        <f t="shared" si="272"/>
        <v>0</v>
      </c>
      <c r="Y107" s="31">
        <f t="shared" si="272"/>
        <v>0</v>
      </c>
      <c r="Z107" s="31">
        <f t="shared" si="272"/>
        <v>0</v>
      </c>
      <c r="AA107" s="31">
        <f t="shared" si="272"/>
        <v>2100</v>
      </c>
      <c r="AB107" s="31"/>
      <c r="AC107" s="31" t="e">
        <f>SUM(#REF!,#REF!,#REF!,#REF!,#REF!,AC108,#REF!)</f>
        <v>#REF!</v>
      </c>
      <c r="AD107" s="31" t="e">
        <f>SUM(#REF!,#REF!,#REF!,#REF!,#REF!,AD108,#REF!)</f>
        <v>#REF!</v>
      </c>
      <c r="AE107" s="31" t="e">
        <f>SUM(#REF!,#REF!,#REF!,#REF!,#REF!,AE108,#REF!)</f>
        <v>#REF!</v>
      </c>
      <c r="AF107" s="32"/>
      <c r="AG107" s="39">
        <f t="shared" si="268"/>
        <v>0</v>
      </c>
      <c r="AH107" s="35"/>
      <c r="AI107" s="25"/>
      <c r="AJ107" s="33"/>
    </row>
    <row r="108" spans="1:43" s="6" customFormat="1" ht="39.75" customHeight="1">
      <c r="A108" s="2"/>
      <c r="B108" s="50" t="s">
        <v>138</v>
      </c>
      <c r="C108" s="2"/>
      <c r="D108" s="2"/>
      <c r="E108" s="2"/>
      <c r="F108" s="2"/>
      <c r="G108" s="2"/>
      <c r="H108" s="36">
        <f t="shared" ref="H108:AE108" si="273">SUM(H109:H110)</f>
        <v>8245</v>
      </c>
      <c r="I108" s="36">
        <f t="shared" si="273"/>
        <v>0</v>
      </c>
      <c r="J108" s="36">
        <f t="shared" si="273"/>
        <v>0</v>
      </c>
      <c r="K108" s="36">
        <f t="shared" si="273"/>
        <v>0</v>
      </c>
      <c r="L108" s="77"/>
      <c r="M108" s="36">
        <f t="shared" ref="M108:O108" si="274">SUM(M109:M110)</f>
        <v>6505</v>
      </c>
      <c r="N108" s="36">
        <f t="shared" si="274"/>
        <v>2100</v>
      </c>
      <c r="O108" s="36">
        <f t="shared" si="274"/>
        <v>3100</v>
      </c>
      <c r="P108" s="36">
        <f t="shared" si="273"/>
        <v>0</v>
      </c>
      <c r="Q108" s="36">
        <f t="shared" si="273"/>
        <v>0</v>
      </c>
      <c r="R108" s="36">
        <f t="shared" si="273"/>
        <v>2100</v>
      </c>
      <c r="S108" s="36">
        <f t="shared" ref="S108:V108" si="275">SUM(S109:S110)</f>
        <v>2100</v>
      </c>
      <c r="T108" s="36">
        <f t="shared" si="275"/>
        <v>0</v>
      </c>
      <c r="U108" s="36">
        <f t="shared" si="275"/>
        <v>0</v>
      </c>
      <c r="V108" s="36">
        <f t="shared" si="275"/>
        <v>0</v>
      </c>
      <c r="W108" s="36">
        <f t="shared" si="273"/>
        <v>0</v>
      </c>
      <c r="X108" s="36">
        <f t="shared" si="273"/>
        <v>0</v>
      </c>
      <c r="Y108" s="36">
        <f t="shared" si="273"/>
        <v>0</v>
      </c>
      <c r="Z108" s="36">
        <f t="shared" si="273"/>
        <v>0</v>
      </c>
      <c r="AA108" s="36">
        <f>SUM(AA109:AA110)</f>
        <v>2100</v>
      </c>
      <c r="AB108" s="36"/>
      <c r="AC108" s="36">
        <f t="shared" si="273"/>
        <v>5200</v>
      </c>
      <c r="AD108" s="36">
        <f t="shared" si="273"/>
        <v>0</v>
      </c>
      <c r="AE108" s="36">
        <f t="shared" si="273"/>
        <v>5200</v>
      </c>
      <c r="AF108" s="37"/>
      <c r="AG108" s="39">
        <f t="shared" si="268"/>
        <v>0</v>
      </c>
      <c r="AH108" s="35"/>
      <c r="AI108" s="25"/>
      <c r="AJ108" s="39"/>
    </row>
    <row r="109" spans="1:43" s="6" customFormat="1" ht="69.75" customHeight="1">
      <c r="A109" s="2">
        <v>1</v>
      </c>
      <c r="B109" s="44" t="s">
        <v>168</v>
      </c>
      <c r="C109" s="49" t="s">
        <v>138</v>
      </c>
      <c r="D109" s="49" t="s">
        <v>46</v>
      </c>
      <c r="E109" s="49" t="s">
        <v>164</v>
      </c>
      <c r="F109" s="49" t="s">
        <v>57</v>
      </c>
      <c r="G109" s="3" t="s">
        <v>169</v>
      </c>
      <c r="H109" s="41">
        <v>4269</v>
      </c>
      <c r="I109" s="41"/>
      <c r="J109" s="41"/>
      <c r="K109" s="41"/>
      <c r="L109" s="82" t="s">
        <v>285</v>
      </c>
      <c r="M109" s="83">
        <v>2529</v>
      </c>
      <c r="N109" s="41">
        <f t="shared" ref="N109:N110" si="276">R109</f>
        <v>1100</v>
      </c>
      <c r="O109" s="41">
        <v>1600</v>
      </c>
      <c r="P109" s="36"/>
      <c r="Q109" s="36"/>
      <c r="R109" s="1">
        <f t="shared" ref="R109:R110" si="277">SUM(S109:V109)</f>
        <v>1100</v>
      </c>
      <c r="S109" s="41">
        <v>1100</v>
      </c>
      <c r="T109" s="41"/>
      <c r="U109" s="41"/>
      <c r="V109" s="41"/>
      <c r="W109" s="1">
        <f t="shared" ref="W109:W110" si="278">SUM(X109:Z109)</f>
        <v>0</v>
      </c>
      <c r="X109" s="1">
        <v>0</v>
      </c>
      <c r="Y109" s="1">
        <v>0</v>
      </c>
      <c r="Z109" s="1"/>
      <c r="AA109" s="1">
        <f t="shared" ref="AA109:AA110" si="279">R109-X109-Y109-Z109</f>
        <v>1100</v>
      </c>
      <c r="AB109" s="36"/>
      <c r="AC109" s="1">
        <v>2700</v>
      </c>
      <c r="AD109" s="36"/>
      <c r="AE109" s="1">
        <f>AC109-AD109</f>
        <v>2700</v>
      </c>
      <c r="AF109" s="2"/>
      <c r="AG109" s="39">
        <f t="shared" si="268"/>
        <v>0</v>
      </c>
      <c r="AH109" s="35">
        <v>1100</v>
      </c>
      <c r="AI109" s="25"/>
      <c r="AJ109" s="4"/>
      <c r="AK109" s="5">
        <f>AC109</f>
        <v>2700</v>
      </c>
      <c r="AL109" s="5">
        <v>1100</v>
      </c>
      <c r="AM109" s="5">
        <f t="shared" ref="AM109:AM110" si="280">AK109-AL109</f>
        <v>1600</v>
      </c>
      <c r="AN109" s="5"/>
      <c r="AO109" s="6" t="s">
        <v>58</v>
      </c>
      <c r="AP109" s="6" t="s">
        <v>23</v>
      </c>
      <c r="AQ109" s="7">
        <f>S109</f>
        <v>1100</v>
      </c>
    </row>
    <row r="110" spans="1:43" s="6" customFormat="1" ht="78.75" customHeight="1">
      <c r="A110" s="2">
        <f>+A109+1</f>
        <v>2</v>
      </c>
      <c r="B110" s="44" t="s">
        <v>170</v>
      </c>
      <c r="C110" s="49" t="s">
        <v>138</v>
      </c>
      <c r="D110" s="49" t="s">
        <v>46</v>
      </c>
      <c r="E110" s="49" t="s">
        <v>130</v>
      </c>
      <c r="F110" s="49" t="s">
        <v>57</v>
      </c>
      <c r="G110" s="3" t="s">
        <v>171</v>
      </c>
      <c r="H110" s="41">
        <v>3976</v>
      </c>
      <c r="I110" s="41"/>
      <c r="J110" s="41"/>
      <c r="K110" s="41"/>
      <c r="L110" s="84" t="s">
        <v>286</v>
      </c>
      <c r="M110" s="83">
        <v>3976</v>
      </c>
      <c r="N110" s="41">
        <f t="shared" si="276"/>
        <v>1000</v>
      </c>
      <c r="O110" s="41">
        <v>1500</v>
      </c>
      <c r="P110" s="36"/>
      <c r="Q110" s="36"/>
      <c r="R110" s="1">
        <f t="shared" si="277"/>
        <v>1000</v>
      </c>
      <c r="S110" s="41">
        <v>1000</v>
      </c>
      <c r="T110" s="41"/>
      <c r="U110" s="41"/>
      <c r="V110" s="41"/>
      <c r="W110" s="1">
        <f t="shared" si="278"/>
        <v>0</v>
      </c>
      <c r="X110" s="1">
        <v>0</v>
      </c>
      <c r="Y110" s="1">
        <v>0</v>
      </c>
      <c r="Z110" s="1"/>
      <c r="AA110" s="1">
        <f t="shared" si="279"/>
        <v>1000</v>
      </c>
      <c r="AB110" s="36"/>
      <c r="AC110" s="1">
        <v>2500</v>
      </c>
      <c r="AD110" s="36"/>
      <c r="AE110" s="1">
        <f>AC110-AD110</f>
        <v>2500</v>
      </c>
      <c r="AF110" s="2"/>
      <c r="AG110" s="39">
        <f t="shared" si="268"/>
        <v>0</v>
      </c>
      <c r="AH110" s="35">
        <v>1000</v>
      </c>
      <c r="AI110" s="25"/>
      <c r="AJ110" s="4"/>
      <c r="AK110" s="5">
        <f>AC110</f>
        <v>2500</v>
      </c>
      <c r="AL110" s="5">
        <f t="shared" ref="AL110" si="281">AK110/2.5</f>
        <v>1000</v>
      </c>
      <c r="AM110" s="5">
        <f t="shared" si="280"/>
        <v>1500</v>
      </c>
      <c r="AN110" s="5"/>
      <c r="AO110" s="6" t="s">
        <v>58</v>
      </c>
      <c r="AP110" s="6" t="s">
        <v>23</v>
      </c>
      <c r="AQ110" s="7">
        <f>S110</f>
        <v>1000</v>
      </c>
    </row>
    <row r="111" spans="1:43" s="6" customFormat="1" ht="48.75" customHeight="1">
      <c r="A111" s="57" t="s">
        <v>254</v>
      </c>
      <c r="B111" s="50" t="s">
        <v>51</v>
      </c>
      <c r="C111" s="2"/>
      <c r="D111" s="2"/>
      <c r="E111" s="2"/>
      <c r="F111" s="2"/>
      <c r="G111" s="2"/>
      <c r="H111" s="36" t="e">
        <f>SUM(H112,H116,H124)</f>
        <v>#REF!</v>
      </c>
      <c r="I111" s="36" t="e">
        <f>SUM(I112,I116,I124)</f>
        <v>#REF!</v>
      </c>
      <c r="J111" s="36" t="e">
        <f>SUM(J112,J116,J124)</f>
        <v>#REF!</v>
      </c>
      <c r="K111" s="36" t="e">
        <f>SUM(K112,K116,K124)</f>
        <v>#REF!</v>
      </c>
      <c r="L111" s="77"/>
      <c r="M111" s="36">
        <f>SUM(M112)</f>
        <v>39406</v>
      </c>
      <c r="N111" s="36">
        <f t="shared" ref="N111:AA111" si="282">SUM(N112)</f>
        <v>4600</v>
      </c>
      <c r="O111" s="36">
        <f t="shared" si="282"/>
        <v>15300</v>
      </c>
      <c r="P111" s="36">
        <f t="shared" si="282"/>
        <v>0</v>
      </c>
      <c r="Q111" s="36">
        <f t="shared" si="282"/>
        <v>0</v>
      </c>
      <c r="R111" s="36">
        <f t="shared" si="282"/>
        <v>4600</v>
      </c>
      <c r="S111" s="36">
        <f t="shared" si="282"/>
        <v>4600</v>
      </c>
      <c r="T111" s="36">
        <f t="shared" si="282"/>
        <v>0</v>
      </c>
      <c r="U111" s="36">
        <f t="shared" si="282"/>
        <v>0</v>
      </c>
      <c r="V111" s="36">
        <f t="shared" si="282"/>
        <v>0</v>
      </c>
      <c r="W111" s="36">
        <f t="shared" si="282"/>
        <v>0</v>
      </c>
      <c r="X111" s="36">
        <f t="shared" si="282"/>
        <v>0</v>
      </c>
      <c r="Y111" s="36">
        <f t="shared" si="282"/>
        <v>0</v>
      </c>
      <c r="Z111" s="36">
        <f t="shared" si="282"/>
        <v>0</v>
      </c>
      <c r="AA111" s="36">
        <f t="shared" si="282"/>
        <v>4600</v>
      </c>
      <c r="AB111" s="36"/>
      <c r="AC111" s="36" t="e">
        <f>SUM(AC112,AC116,AC124)</f>
        <v>#REF!</v>
      </c>
      <c r="AD111" s="36" t="e">
        <f>SUM(AD112,AD116,AD124)</f>
        <v>#REF!</v>
      </c>
      <c r="AE111" s="36" t="e">
        <f>SUM(AE112,AE116,AE124)</f>
        <v>#REF!</v>
      </c>
      <c r="AF111" s="37"/>
      <c r="AG111" s="39">
        <f t="shared" si="268"/>
        <v>0</v>
      </c>
      <c r="AH111" s="35"/>
      <c r="AI111" s="25"/>
      <c r="AJ111" s="39"/>
    </row>
    <row r="112" spans="1:43" s="34" customFormat="1" ht="39.75" customHeight="1">
      <c r="A112" s="30" t="s">
        <v>44</v>
      </c>
      <c r="B112" s="48" t="s">
        <v>45</v>
      </c>
      <c r="C112" s="30"/>
      <c r="D112" s="30"/>
      <c r="E112" s="30"/>
      <c r="F112" s="30"/>
      <c r="G112" s="30"/>
      <c r="H112" s="31" t="e">
        <f>SUM(H113,#REF!)</f>
        <v>#REF!</v>
      </c>
      <c r="I112" s="31" t="e">
        <f>SUM(I113,#REF!)</f>
        <v>#REF!</v>
      </c>
      <c r="J112" s="31" t="e">
        <f>SUM(J113,#REF!)</f>
        <v>#REF!</v>
      </c>
      <c r="K112" s="31" t="e">
        <f>SUM(K113,#REF!)</f>
        <v>#REF!</v>
      </c>
      <c r="L112" s="31"/>
      <c r="M112" s="31">
        <f>SUM(M113)</f>
        <v>39406</v>
      </c>
      <c r="N112" s="31">
        <f t="shared" ref="N112:AA112" si="283">SUM(N113)</f>
        <v>4600</v>
      </c>
      <c r="O112" s="31">
        <f t="shared" si="283"/>
        <v>15300</v>
      </c>
      <c r="P112" s="31">
        <f t="shared" si="283"/>
        <v>0</v>
      </c>
      <c r="Q112" s="31">
        <f t="shared" si="283"/>
        <v>0</v>
      </c>
      <c r="R112" s="31">
        <f t="shared" si="283"/>
        <v>4600</v>
      </c>
      <c r="S112" s="31">
        <f t="shared" si="283"/>
        <v>4600</v>
      </c>
      <c r="T112" s="31">
        <f t="shared" si="283"/>
        <v>0</v>
      </c>
      <c r="U112" s="31">
        <f t="shared" si="283"/>
        <v>0</v>
      </c>
      <c r="V112" s="31">
        <f t="shared" si="283"/>
        <v>0</v>
      </c>
      <c r="W112" s="31">
        <f t="shared" si="283"/>
        <v>0</v>
      </c>
      <c r="X112" s="31">
        <f t="shared" si="283"/>
        <v>0</v>
      </c>
      <c r="Y112" s="31">
        <f t="shared" si="283"/>
        <v>0</v>
      </c>
      <c r="Z112" s="31">
        <f t="shared" si="283"/>
        <v>0</v>
      </c>
      <c r="AA112" s="31">
        <f t="shared" si="283"/>
        <v>4600</v>
      </c>
      <c r="AB112" s="31"/>
      <c r="AC112" s="31" t="e">
        <f>SUM(#REF!,#REF!,#REF!,#REF!,AC113,#REF!)</f>
        <v>#REF!</v>
      </c>
      <c r="AD112" s="31" t="e">
        <f>SUM(#REF!,#REF!,#REF!,#REF!,AD113,#REF!)</f>
        <v>#REF!</v>
      </c>
      <c r="AE112" s="31" t="e">
        <f>SUM(#REF!,#REF!,#REF!,#REF!,AE113,#REF!)</f>
        <v>#REF!</v>
      </c>
      <c r="AF112" s="32"/>
      <c r="AG112" s="39">
        <f t="shared" si="268"/>
        <v>0</v>
      </c>
      <c r="AH112" s="35"/>
      <c r="AI112" s="25"/>
      <c r="AJ112" s="33"/>
    </row>
    <row r="113" spans="1:43" s="6" customFormat="1" ht="39.75" customHeight="1">
      <c r="A113" s="2"/>
      <c r="B113" s="50" t="s">
        <v>175</v>
      </c>
      <c r="C113" s="2"/>
      <c r="D113" s="2"/>
      <c r="E113" s="2"/>
      <c r="F113" s="2"/>
      <c r="G113" s="2"/>
      <c r="H113" s="36">
        <f t="shared" ref="H113:K113" si="284">SUM(H114:H115)</f>
        <v>39449</v>
      </c>
      <c r="I113" s="36">
        <f t="shared" si="284"/>
        <v>0</v>
      </c>
      <c r="J113" s="36">
        <f t="shared" si="284"/>
        <v>0</v>
      </c>
      <c r="K113" s="36">
        <f t="shared" si="284"/>
        <v>0</v>
      </c>
      <c r="L113" s="77"/>
      <c r="M113" s="36">
        <f>SUM(M114:M115)</f>
        <v>39406</v>
      </c>
      <c r="N113" s="36">
        <f t="shared" ref="N113:V113" si="285">SUM(N114:N115)</f>
        <v>4600</v>
      </c>
      <c r="O113" s="36">
        <f t="shared" si="285"/>
        <v>15300</v>
      </c>
      <c r="P113" s="36">
        <f t="shared" si="285"/>
        <v>0</v>
      </c>
      <c r="Q113" s="36">
        <f t="shared" si="285"/>
        <v>0</v>
      </c>
      <c r="R113" s="36">
        <f t="shared" si="285"/>
        <v>4600</v>
      </c>
      <c r="S113" s="36">
        <f t="shared" si="285"/>
        <v>4600</v>
      </c>
      <c r="T113" s="36">
        <f t="shared" si="285"/>
        <v>0</v>
      </c>
      <c r="U113" s="36">
        <f t="shared" si="285"/>
        <v>0</v>
      </c>
      <c r="V113" s="36">
        <f t="shared" si="285"/>
        <v>0</v>
      </c>
      <c r="W113" s="36">
        <f t="shared" ref="W113:Z113" si="286">SUM(W114:W115)</f>
        <v>0</v>
      </c>
      <c r="X113" s="36">
        <f t="shared" si="286"/>
        <v>0</v>
      </c>
      <c r="Y113" s="36">
        <f t="shared" si="286"/>
        <v>0</v>
      </c>
      <c r="Z113" s="36">
        <f t="shared" si="286"/>
        <v>0</v>
      </c>
      <c r="AA113" s="36">
        <f>SUM(AA114:AA115)</f>
        <v>4600</v>
      </c>
      <c r="AB113" s="36"/>
      <c r="AC113" s="36">
        <f t="shared" ref="AC113:AE113" si="287">SUM(AC114:AC115)</f>
        <v>25600</v>
      </c>
      <c r="AD113" s="36">
        <f t="shared" si="287"/>
        <v>0</v>
      </c>
      <c r="AE113" s="36">
        <f t="shared" si="287"/>
        <v>25600</v>
      </c>
      <c r="AF113" s="37"/>
      <c r="AG113" s="39">
        <f t="shared" si="268"/>
        <v>0</v>
      </c>
      <c r="AH113" s="35"/>
      <c r="AI113" s="25"/>
      <c r="AJ113" s="39"/>
    </row>
    <row r="114" spans="1:43" ht="67.5" customHeight="1">
      <c r="A114" s="2">
        <v>1</v>
      </c>
      <c r="B114" s="65" t="s">
        <v>176</v>
      </c>
      <c r="C114" s="2" t="s">
        <v>175</v>
      </c>
      <c r="D114" s="2" t="s">
        <v>46</v>
      </c>
      <c r="E114" s="2" t="s">
        <v>177</v>
      </c>
      <c r="F114" s="2" t="s">
        <v>57</v>
      </c>
      <c r="G114" s="2" t="s">
        <v>178</v>
      </c>
      <c r="H114" s="66">
        <v>32186</v>
      </c>
      <c r="I114" s="66"/>
      <c r="J114" s="66"/>
      <c r="K114" s="66"/>
      <c r="L114" s="84" t="s">
        <v>287</v>
      </c>
      <c r="M114" s="85">
        <v>32186</v>
      </c>
      <c r="N114" s="41">
        <f t="shared" ref="N114:N115" si="288">R114</f>
        <v>2700</v>
      </c>
      <c r="O114" s="66">
        <v>12600</v>
      </c>
      <c r="P114" s="66"/>
      <c r="Q114" s="66"/>
      <c r="R114" s="1">
        <f t="shared" ref="R114:R115" si="289">SUM(S114:V114)</f>
        <v>2700</v>
      </c>
      <c r="S114" s="41">
        <v>2700</v>
      </c>
      <c r="T114" s="41"/>
      <c r="U114" s="41"/>
      <c r="V114" s="41"/>
      <c r="W114" s="1">
        <f t="shared" ref="W114:W115" si="290">SUM(X114:Z114)</f>
        <v>0</v>
      </c>
      <c r="X114" s="1">
        <v>0</v>
      </c>
      <c r="Y114" s="1">
        <v>0</v>
      </c>
      <c r="Z114" s="1"/>
      <c r="AA114" s="1">
        <f t="shared" ref="AA114:AA115" si="291">R114-X114-Y114-Z114</f>
        <v>2700</v>
      </c>
      <c r="AB114" s="67"/>
      <c r="AC114" s="1">
        <v>21000</v>
      </c>
      <c r="AD114" s="67"/>
      <c r="AE114" s="1">
        <f>AC114-AD114</f>
        <v>21000</v>
      </c>
      <c r="AF114" s="44"/>
      <c r="AG114" s="39">
        <f t="shared" si="268"/>
        <v>0</v>
      </c>
      <c r="AH114" s="35">
        <v>8400</v>
      </c>
      <c r="AI114" s="25">
        <f>AH114-S114</f>
        <v>5700</v>
      </c>
      <c r="AJ114" s="68"/>
      <c r="AK114" s="5">
        <f>AC114</f>
        <v>21000</v>
      </c>
      <c r="AL114" s="5">
        <f t="shared" ref="AL114" si="292">AK114/2.5</f>
        <v>8400</v>
      </c>
      <c r="AM114" s="5">
        <f t="shared" ref="AM114:AM115" si="293">AK114-AL114</f>
        <v>12600</v>
      </c>
      <c r="AN114" s="5"/>
      <c r="AO114" s="6" t="s">
        <v>58</v>
      </c>
      <c r="AP114" s="6" t="s">
        <v>47</v>
      </c>
      <c r="AQ114" s="7">
        <f>S114</f>
        <v>2700</v>
      </c>
    </row>
    <row r="115" spans="1:43" ht="67.5" customHeight="1">
      <c r="A115" s="2">
        <v>2</v>
      </c>
      <c r="B115" s="65" t="s">
        <v>179</v>
      </c>
      <c r="C115" s="2" t="s">
        <v>175</v>
      </c>
      <c r="D115" s="2" t="s">
        <v>46</v>
      </c>
      <c r="E115" s="2" t="s">
        <v>180</v>
      </c>
      <c r="F115" s="2" t="s">
        <v>57</v>
      </c>
      <c r="G115" s="2" t="s">
        <v>181</v>
      </c>
      <c r="H115" s="66">
        <v>7263</v>
      </c>
      <c r="I115" s="66"/>
      <c r="J115" s="66"/>
      <c r="K115" s="66"/>
      <c r="L115" s="84" t="s">
        <v>288</v>
      </c>
      <c r="M115" s="85">
        <v>7220</v>
      </c>
      <c r="N115" s="41">
        <f t="shared" si="288"/>
        <v>1900</v>
      </c>
      <c r="O115" s="66">
        <v>2700</v>
      </c>
      <c r="P115" s="66"/>
      <c r="Q115" s="66"/>
      <c r="R115" s="1">
        <f t="shared" si="289"/>
        <v>1900</v>
      </c>
      <c r="S115" s="41">
        <v>1900</v>
      </c>
      <c r="T115" s="41"/>
      <c r="U115" s="41"/>
      <c r="V115" s="41"/>
      <c r="W115" s="1">
        <f t="shared" si="290"/>
        <v>0</v>
      </c>
      <c r="X115" s="1">
        <v>0</v>
      </c>
      <c r="Y115" s="1">
        <v>0</v>
      </c>
      <c r="Z115" s="1"/>
      <c r="AA115" s="1">
        <f t="shared" si="291"/>
        <v>1900</v>
      </c>
      <c r="AB115" s="67"/>
      <c r="AC115" s="1">
        <v>4600</v>
      </c>
      <c r="AD115" s="67"/>
      <c r="AE115" s="1">
        <f>AC115-AD115</f>
        <v>4600</v>
      </c>
      <c r="AF115" s="44"/>
      <c r="AG115" s="39">
        <f t="shared" si="268"/>
        <v>0</v>
      </c>
      <c r="AH115" s="35">
        <v>1900</v>
      </c>
      <c r="AI115" s="25"/>
      <c r="AJ115" s="68"/>
      <c r="AK115" s="5">
        <f>AC115</f>
        <v>4600</v>
      </c>
      <c r="AL115" s="5">
        <v>1900</v>
      </c>
      <c r="AM115" s="5">
        <f t="shared" si="293"/>
        <v>2700</v>
      </c>
      <c r="AN115" s="5"/>
      <c r="AO115" s="6" t="s">
        <v>58</v>
      </c>
      <c r="AP115" s="6" t="s">
        <v>47</v>
      </c>
      <c r="AQ115" s="7">
        <f>S115</f>
        <v>1900</v>
      </c>
    </row>
  </sheetData>
  <autoFilter ref="A8:WWS115"/>
  <mergeCells count="46">
    <mergeCell ref="A1:AB1"/>
    <mergeCell ref="A2:AB2"/>
    <mergeCell ref="A3:AB3"/>
    <mergeCell ref="T7:T8"/>
    <mergeCell ref="G5:K5"/>
    <mergeCell ref="H6:K6"/>
    <mergeCell ref="H7:H8"/>
    <mergeCell ref="J7:K7"/>
    <mergeCell ref="L5:O5"/>
    <mergeCell ref="L6:L8"/>
    <mergeCell ref="M6:O6"/>
    <mergeCell ref="M7:M8"/>
    <mergeCell ref="N7:O7"/>
    <mergeCell ref="A5:A8"/>
    <mergeCell ref="B5:B8"/>
    <mergeCell ref="P5:Q5"/>
    <mergeCell ref="AB5:AB8"/>
    <mergeCell ref="Q6:Q8"/>
    <mergeCell ref="S7:S8"/>
    <mergeCell ref="X7:X8"/>
    <mergeCell ref="AA5:AA8"/>
    <mergeCell ref="Y7:Y8"/>
    <mergeCell ref="Z7:Z8"/>
    <mergeCell ref="I7:I8"/>
    <mergeCell ref="W6:W8"/>
    <mergeCell ref="C5:C8"/>
    <mergeCell ref="D5:D8"/>
    <mergeCell ref="E5:E8"/>
    <mergeCell ref="F5:F8"/>
    <mergeCell ref="G6:G8"/>
    <mergeCell ref="U7:U8"/>
    <mergeCell ref="S6:V6"/>
    <mergeCell ref="V7:V8"/>
    <mergeCell ref="W5:Z5"/>
    <mergeCell ref="X6:Z6"/>
    <mergeCell ref="R5:R8"/>
    <mergeCell ref="P6:P8"/>
    <mergeCell ref="AM5:AM7"/>
    <mergeCell ref="AC6:AC7"/>
    <mergeCell ref="AD6:AE6"/>
    <mergeCell ref="AC5:AE5"/>
    <mergeCell ref="AF5:AF7"/>
    <mergeCell ref="AL5:AL7"/>
    <mergeCell ref="AH5:AH8"/>
    <mergeCell ref="AI5:AI8"/>
    <mergeCell ref="AK5:AK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4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NTM</vt:lpstr>
      <vt:lpstr>NTM!Print_Area</vt:lpstr>
      <vt:lpstr>NTM!Print_Titles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th5</dc:creator>
  <cp:lastModifiedBy>HP</cp:lastModifiedBy>
  <cp:lastPrinted>2024-12-24T06:32:48Z</cp:lastPrinted>
  <dcterms:created xsi:type="dcterms:W3CDTF">2022-06-22T09:31:59Z</dcterms:created>
  <dcterms:modified xsi:type="dcterms:W3CDTF">2024-12-31T07:14:31Z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0726c76b3d7e48b784fd51ea58c69fe9.psdsxs" Id="R3a4b67bd76854943" /></Relationships>
</file>