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aa5fe8c39374be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16" windowHeight="11016"/>
  </bookViews>
  <sheets>
    <sheet name="PL phan bo vo" sheetId="8" r:id="rId1"/>
  </sheets>
  <definedNames>
    <definedName name="_xlnm.Print_Area" localSheetId="0">'PL phan bo vo'!$A$1:$S$19</definedName>
    <definedName name="_xlnm.Print_Titles" localSheetId="0">'PL phan bo vo'!$5:$7</definedName>
  </definedNames>
  <calcPr calcId="144525"/>
</workbook>
</file>

<file path=xl/calcChain.xml><?xml version="1.0" encoding="utf-8"?>
<calcChain xmlns="http://schemas.openxmlformats.org/spreadsheetml/2006/main">
  <c r="R18" i="8" l="1"/>
  <c r="R9" i="8"/>
  <c r="R14" i="8"/>
  <c r="R16" i="8"/>
  <c r="R8" i="8"/>
  <c r="K9" i="8"/>
  <c r="K14" i="8"/>
  <c r="K16" i="8"/>
  <c r="K18" i="8"/>
  <c r="K8" i="8"/>
  <c r="J9" i="8"/>
  <c r="J14" i="8"/>
  <c r="J16" i="8"/>
  <c r="J18" i="8"/>
  <c r="J8" i="8"/>
  <c r="I9" i="8"/>
  <c r="I14" i="8"/>
  <c r="I16" i="8"/>
  <c r="I18" i="8"/>
  <c r="I8" i="8"/>
  <c r="N9" i="8"/>
  <c r="N14" i="8"/>
  <c r="N16" i="8"/>
  <c r="N18" i="8"/>
  <c r="N8" i="8"/>
  <c r="O9" i="8"/>
  <c r="O14" i="8"/>
  <c r="O16" i="8"/>
  <c r="O18" i="8"/>
  <c r="O8" i="8"/>
  <c r="P18" i="8"/>
  <c r="P11" i="8"/>
  <c r="P12" i="8"/>
  <c r="P13" i="8"/>
  <c r="P9" i="8"/>
  <c r="P14" i="8"/>
  <c r="P16" i="8"/>
  <c r="P8" i="8"/>
  <c r="Q18" i="8"/>
  <c r="Q8" i="8"/>
  <c r="M9" i="8"/>
  <c r="M14" i="8"/>
  <c r="M16" i="8"/>
  <c r="M18" i="8"/>
  <c r="M8" i="8"/>
  <c r="Y19" i="8"/>
  <c r="AA19" i="8"/>
  <c r="Z19" i="8"/>
  <c r="Z12" i="8"/>
  <c r="AB12" i="8"/>
  <c r="AA12" i="8"/>
  <c r="Z10" i="8"/>
  <c r="AC13" i="8"/>
  <c r="L8" i="8"/>
  <c r="Y17" i="8"/>
  <c r="AA17" i="8"/>
  <c r="Z17" i="8"/>
  <c r="Y15" i="8"/>
  <c r="AA15" i="8"/>
  <c r="Z15" i="8"/>
  <c r="AA10" i="8"/>
  <c r="Y11" i="8"/>
  <c r="Z11" i="8"/>
  <c r="Z13" i="8"/>
  <c r="AA13" i="8"/>
  <c r="AB10" i="8"/>
  <c r="AC10" i="8"/>
  <c r="AE10" i="8"/>
  <c r="AA11" i="8"/>
  <c r="A11" i="8"/>
</calcChain>
</file>

<file path=xl/sharedStrings.xml><?xml version="1.0" encoding="utf-8"?>
<sst xmlns="http://schemas.openxmlformats.org/spreadsheetml/2006/main" count="98" uniqueCount="75">
  <si>
    <t>I</t>
  </si>
  <si>
    <t>Trong đó:</t>
  </si>
  <si>
    <t>II</t>
  </si>
  <si>
    <t>III</t>
  </si>
  <si>
    <t>STT</t>
  </si>
  <si>
    <t>Ghi chú</t>
  </si>
  <si>
    <t>Tên dự án, công trình</t>
  </si>
  <si>
    <t>Quyết định phê duyệt chủ trương đầu tư</t>
  </si>
  <si>
    <t>HUYỆN TRÀ ÔN</t>
  </si>
  <si>
    <t>HTX nông nghiệp Hồi Tường</t>
  </si>
  <si>
    <t>HUYỆN TAM BÌNH</t>
  </si>
  <si>
    <t>Máy bay phun thuốc</t>
  </si>
  <si>
    <t xml:space="preserve">Hợp tác xã Thanh long Hậu Lộc </t>
  </si>
  <si>
    <t>VI</t>
  </si>
  <si>
    <t>HUYỆN LONG HỒ</t>
  </si>
  <si>
    <t>Xây dựng nhà sơ chế</t>
  </si>
  <si>
    <t>Hợp tác xã sản xuất Rau an toàn Phước Hậu</t>
  </si>
  <si>
    <t>Thiết bị phun thuốc, sạ giống, sạ phân không người lái (3 trong 1)</t>
  </si>
  <si>
    <t>THỊ XÃ BÌNH MINH</t>
  </si>
  <si>
    <t>Mua sắm trang thiết bị phục vụ cho hoạt động sản xuất kinh doanh</t>
  </si>
  <si>
    <t>HTX nông nghiệp Thuận Thới</t>
  </si>
  <si>
    <t>HTX nông nghiệp công nghệ cao Đồng Xanh</t>
  </si>
  <si>
    <t>Phụ lục</t>
  </si>
  <si>
    <t>Đường vào khu sản xuất của Hợp tác xã</t>
  </si>
  <si>
    <t>Địa điểm xây dựng</t>
  </si>
  <si>
    <t>Quy mô đầu tư</t>
  </si>
  <si>
    <t>Số, ngày, tháng, năm</t>
  </si>
  <si>
    <t>NST</t>
  </si>
  <si>
    <t>HTX</t>
  </si>
  <si>
    <t>Quyết định phê duyệt dự án</t>
  </si>
  <si>
    <t>Tổng mức đầu tư</t>
  </si>
  <si>
    <t>Lũy kế vốn đã phân bổ đến năm 2024</t>
  </si>
  <si>
    <t>ĐVT: Triệu đồng</t>
  </si>
  <si>
    <t>Xã Xuân Hiệp</t>
  </si>
  <si>
    <t>01 bộ thiết bị</t>
  </si>
  <si>
    <t>Nhóm dự án (A, B, C)</t>
  </si>
  <si>
    <t>C</t>
  </si>
  <si>
    <t>Đơn vị thụ hưởng</t>
  </si>
  <si>
    <t>Thời giạn thực hiện</t>
  </si>
  <si>
    <t>2024-2025</t>
  </si>
  <si>
    <t>11650/QĐ-UBND ngày 12/8/2024</t>
  </si>
  <si>
    <t>12511/QĐ-UBND 09/10/2024</t>
  </si>
  <si>
    <t>CP dự phòng</t>
  </si>
  <si>
    <t>Đầu tư xây dựng đường nội đồng</t>
  </si>
  <si>
    <t>750m</t>
  </si>
  <si>
    <t>11649/QĐ-UBND ngày 12/8/2024</t>
  </si>
  <si>
    <t>12521/QĐ-UBND 10/10/2024</t>
  </si>
  <si>
    <t>Xã Thuận Thới</t>
  </si>
  <si>
    <t>700m</t>
  </si>
  <si>
    <t>11648/QĐ-UBND ngày 12/8/2024</t>
  </si>
  <si>
    <t>12522/QĐ-UBND ngày 10/10/2024</t>
  </si>
  <si>
    <t>120m2</t>
  </si>
  <si>
    <t>Dự án đầu tư xây dựng xưởng sơ chế biến nước cam sành đóng lon</t>
  </si>
  <si>
    <t>12680/QĐ-UBND ngày 25/10/2024</t>
  </si>
  <si>
    <t>12769/QĐ-UBND ngày 31/10/2024</t>
  </si>
  <si>
    <t>Xã Hậu Lộc</t>
  </si>
  <si>
    <t>5684/QĐ-UBND 19/11/2024</t>
  </si>
  <si>
    <t>4477/QĐ-UBND 30/8/2024</t>
  </si>
  <si>
    <t>Xã Phước Hậu</t>
  </si>
  <si>
    <t>9657/QĐ-UBND ngày 05/8/2024</t>
  </si>
  <si>
    <t>10432/QĐ-UBND 30/10/2024</t>
  </si>
  <si>
    <t>2109/QĐ-UBND ngày 10/7/2024</t>
  </si>
  <si>
    <t>CPXD</t>
  </si>
  <si>
    <t>CPTB</t>
  </si>
  <si>
    <t>CPQLDA</t>
  </si>
  <si>
    <t>CPTVĐTXD</t>
  </si>
  <si>
    <t>CPK</t>
  </si>
  <si>
    <t>TỔNG SỐ</t>
  </si>
  <si>
    <t>Xã Đông Thạnh</t>
  </si>
  <si>
    <t>2024-2026</t>
  </si>
  <si>
    <t>3072/QĐ-UBND ngày 04/10/2024 và 3812/QĐ-UBND ngày 03/12/2024</t>
  </si>
  <si>
    <t>Kế hoạch vốn NST năm 2025</t>
  </si>
  <si>
    <t>KẾ HOẠCH PHÂN BỔ VỐN HỖ TRỢ ĐẦU TƯ KẾT CẤU HẠ TẦNG VÀ CHẾ BIẾN SẢN PHẨM ĐỐI VỚI HỢP TÁC XÃ NÔNG NGHIỆP NĂM 2025</t>
  </si>
  <si>
    <t>Nguồn vượt thu XSKT được HĐND tỉnh, UBND tỉnh giao đầu năm là 28.554 triệu đồng; trong đó, phân khai là 4.982 triệu đồng, còn tiếp tục phân khai là 23.572 triệu đồng.</t>
  </si>
  <si>
    <t>(Kèm theo Quyết định số: 23/QĐ-UBND ngày 09/01/2025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</si>
</sst>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5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3"/>
      <name val="Times New Roman"/>
      <family val="1"/>
    </font>
    <font>
      <i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horizontal="right" vertical="center" wrapText="1"/>
    </xf>
    <xf numFmtId="41" fontId="9" fillId="0" borderId="1" xfId="0" applyNumberFormat="1" applyFont="1" applyFill="1" applyBorder="1" applyAlignment="1">
      <alignment horizontal="right" vertical="center" wrapText="1"/>
    </xf>
    <xf numFmtId="41" fontId="8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vertical="center" wrapText="1"/>
    </xf>
    <xf numFmtId="41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1" fontId="1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9" fontId="14" fillId="0" borderId="0" xfId="4" applyFont="1" applyFill="1" applyAlignment="1">
      <alignment wrapText="1"/>
    </xf>
    <xf numFmtId="0" fontId="3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vertical="center" wrapText="1"/>
    </xf>
    <xf numFmtId="3" fontId="14" fillId="0" borderId="0" xfId="0" applyNumberFormat="1" applyFont="1" applyFill="1" applyAlignment="1">
      <alignment wrapText="1"/>
    </xf>
    <xf numFmtId="0" fontId="8" fillId="0" borderId="2" xfId="0" applyFont="1" applyFill="1" applyBorder="1" applyAlignment="1">
      <alignment horizontal="justify" vertical="center" wrapText="1"/>
    </xf>
    <xf numFmtId="41" fontId="1" fillId="0" borderId="0" xfId="0" applyNumberFormat="1" applyFont="1" applyFill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right" vertical="center" wrapText="1"/>
    </xf>
  </cellXfs>
  <cellStyles count="5">
    <cellStyle name="Comma 2" xfId="1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19"/>
  <sheetViews>
    <sheetView tabSelected="1" view="pageBreakPreview" zoomScale="70" zoomScaleNormal="85" zoomScaleSheetLayoutView="70" workbookViewId="0">
      <selection activeCell="A3" sqref="A3:S3"/>
    </sheetView>
  </sheetViews>
  <sheetFormatPr defaultColWidth="9.109375" defaultRowHeight="13.8" x14ac:dyDescent="0.25"/>
  <cols>
    <col min="1" max="1" width="6.6640625" style="14" customWidth="1"/>
    <col min="2" max="2" width="40.5546875" style="2" customWidth="1"/>
    <col min="3" max="3" width="9" style="2" customWidth="1"/>
    <col min="4" max="4" width="13.44140625" style="14" customWidth="1"/>
    <col min="5" max="5" width="12" style="14" customWidth="1"/>
    <col min="6" max="6" width="10.33203125" style="14" customWidth="1"/>
    <col min="7" max="7" width="13.33203125" style="14" customWidth="1"/>
    <col min="8" max="8" width="14.33203125" style="15" hidden="1" customWidth="1"/>
    <col min="9" max="9" width="10.6640625" style="15" hidden="1" customWidth="1"/>
    <col min="10" max="10" width="10.5546875" style="15" hidden="1" customWidth="1"/>
    <col min="11" max="11" width="11.33203125" style="15" hidden="1" customWidth="1"/>
    <col min="12" max="12" width="15.5546875" style="15" customWidth="1"/>
    <col min="13" max="13" width="11" style="2" customWidth="1"/>
    <col min="14" max="14" width="11.44140625" style="2" customWidth="1"/>
    <col min="15" max="16" width="10.88671875" style="2" customWidth="1"/>
    <col min="17" max="17" width="13.44140625" style="2" customWidth="1"/>
    <col min="18" max="18" width="13.5546875" style="2" customWidth="1"/>
    <col min="19" max="19" width="33.33203125" style="2" customWidth="1"/>
    <col min="20" max="20" width="12.33203125" style="2" customWidth="1"/>
    <col min="21" max="22" width="9.109375" style="2" customWidth="1"/>
    <col min="23" max="23" width="14.88671875" style="2" customWidth="1"/>
    <col min="24" max="28" width="9.109375" style="2" customWidth="1"/>
    <col min="29" max="29" width="12.33203125" style="2" customWidth="1"/>
    <col min="30" max="31" width="9.109375" style="2" customWidth="1"/>
    <col min="32" max="16384" width="9.109375" style="2"/>
  </cols>
  <sheetData>
    <row r="1" spans="1:31" ht="27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31" ht="37.200000000000003" customHeight="1" x14ac:dyDescent="0.25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31" ht="28.95" customHeight="1" x14ac:dyDescent="0.25">
      <c r="A3" s="38" t="s">
        <v>74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31" ht="35.25" customHeight="1" x14ac:dyDescent="0.25">
      <c r="R4" s="49" t="s">
        <v>32</v>
      </c>
      <c r="S4" s="49"/>
    </row>
    <row r="5" spans="1:31" ht="47.25" customHeight="1" x14ac:dyDescent="0.25">
      <c r="A5" s="35" t="s">
        <v>4</v>
      </c>
      <c r="B5" s="35" t="s">
        <v>6</v>
      </c>
      <c r="C5" s="40" t="s">
        <v>35</v>
      </c>
      <c r="D5" s="35" t="s">
        <v>37</v>
      </c>
      <c r="E5" s="35" t="s">
        <v>24</v>
      </c>
      <c r="F5" s="35" t="s">
        <v>25</v>
      </c>
      <c r="G5" s="35" t="s">
        <v>38</v>
      </c>
      <c r="H5" s="36" t="s">
        <v>7</v>
      </c>
      <c r="I5" s="36"/>
      <c r="J5" s="36"/>
      <c r="K5" s="36"/>
      <c r="L5" s="43" t="s">
        <v>29</v>
      </c>
      <c r="M5" s="44"/>
      <c r="N5" s="44"/>
      <c r="O5" s="44"/>
      <c r="P5" s="45"/>
      <c r="Q5" s="36" t="s">
        <v>31</v>
      </c>
      <c r="R5" s="36" t="s">
        <v>71</v>
      </c>
      <c r="S5" s="36" t="s">
        <v>5</v>
      </c>
    </row>
    <row r="6" spans="1:31" ht="24.75" customHeight="1" x14ac:dyDescent="0.25">
      <c r="A6" s="35"/>
      <c r="B6" s="35"/>
      <c r="C6" s="41"/>
      <c r="D6" s="35"/>
      <c r="E6" s="35"/>
      <c r="F6" s="35"/>
      <c r="G6" s="35"/>
      <c r="H6" s="36" t="s">
        <v>26</v>
      </c>
      <c r="I6" s="35" t="s">
        <v>30</v>
      </c>
      <c r="J6" s="34" t="s">
        <v>1</v>
      </c>
      <c r="K6" s="34"/>
      <c r="L6" s="36" t="s">
        <v>26</v>
      </c>
      <c r="M6" s="35" t="s">
        <v>30</v>
      </c>
      <c r="N6" s="46" t="s">
        <v>1</v>
      </c>
      <c r="O6" s="47"/>
      <c r="P6" s="48"/>
      <c r="Q6" s="36"/>
      <c r="R6" s="36"/>
      <c r="S6" s="36"/>
    </row>
    <row r="7" spans="1:31" ht="55.2" customHeight="1" x14ac:dyDescent="0.25">
      <c r="A7" s="35"/>
      <c r="B7" s="35"/>
      <c r="C7" s="42"/>
      <c r="D7" s="35"/>
      <c r="E7" s="35"/>
      <c r="F7" s="35"/>
      <c r="G7" s="35"/>
      <c r="H7" s="36"/>
      <c r="I7" s="35"/>
      <c r="J7" s="24" t="s">
        <v>27</v>
      </c>
      <c r="K7" s="24" t="s">
        <v>28</v>
      </c>
      <c r="L7" s="36"/>
      <c r="M7" s="35"/>
      <c r="N7" s="24" t="s">
        <v>27</v>
      </c>
      <c r="O7" s="24" t="s">
        <v>28</v>
      </c>
      <c r="P7" s="24" t="s">
        <v>42</v>
      </c>
      <c r="Q7" s="36"/>
      <c r="R7" s="36"/>
      <c r="S7" s="36"/>
      <c r="U7" s="27" t="s">
        <v>62</v>
      </c>
      <c r="V7" s="27" t="s">
        <v>63</v>
      </c>
      <c r="W7" s="27" t="s">
        <v>64</v>
      </c>
      <c r="X7" s="27" t="s">
        <v>65</v>
      </c>
      <c r="Y7" s="27" t="s">
        <v>66</v>
      </c>
    </row>
    <row r="8" spans="1:31" ht="125.25" customHeight="1" x14ac:dyDescent="0.25">
      <c r="A8" s="16"/>
      <c r="B8" s="29" t="s">
        <v>67</v>
      </c>
      <c r="C8" s="16"/>
      <c r="D8" s="16"/>
      <c r="E8" s="16"/>
      <c r="F8" s="16"/>
      <c r="G8" s="16"/>
      <c r="H8" s="17"/>
      <c r="I8" s="18">
        <f t="shared" ref="I8" si="0">SUM(I9,I14,I16,I18)</f>
        <v>5995</v>
      </c>
      <c r="J8" s="18">
        <f t="shared" ref="J8" si="1">SUM(J9,J14,J16,J18)</f>
        <v>5245.5</v>
      </c>
      <c r="K8" s="18">
        <f t="shared" ref="K8" si="2">SUM(K9,K14,K16,K18)</f>
        <v>749.5</v>
      </c>
      <c r="L8" s="18">
        <f t="shared" ref="L8" si="3">SUM(L9,L14,L16)</f>
        <v>0</v>
      </c>
      <c r="M8" s="18">
        <f>SUM(M9,M14,M16,M18)</f>
        <v>5948</v>
      </c>
      <c r="N8" s="18">
        <f t="shared" ref="N8:Q8" si="4">SUM(N9,N14,N16,N18)</f>
        <v>4983</v>
      </c>
      <c r="O8" s="18">
        <f t="shared" si="4"/>
        <v>724</v>
      </c>
      <c r="P8" s="18">
        <f t="shared" si="4"/>
        <v>240</v>
      </c>
      <c r="Q8" s="18">
        <f t="shared" si="4"/>
        <v>0</v>
      </c>
      <c r="R8" s="18">
        <f>SUM(R9,R14,R16,R18)</f>
        <v>4982</v>
      </c>
      <c r="S8" s="28" t="s">
        <v>73</v>
      </c>
    </row>
    <row r="9" spans="1:31" ht="41.25" customHeight="1" x14ac:dyDescent="0.25">
      <c r="A9" s="16" t="s">
        <v>0</v>
      </c>
      <c r="B9" s="16" t="s">
        <v>8</v>
      </c>
      <c r="C9" s="16"/>
      <c r="D9" s="19"/>
      <c r="E9" s="19"/>
      <c r="F9" s="19"/>
      <c r="G9" s="19"/>
      <c r="H9" s="17"/>
      <c r="I9" s="17">
        <f>SUM(I10:I13)</f>
        <v>4400</v>
      </c>
      <c r="J9" s="17">
        <f>SUM(J10:J13)</f>
        <v>3810</v>
      </c>
      <c r="K9" s="17">
        <f>SUM(K10:K13)</f>
        <v>590</v>
      </c>
      <c r="L9" s="17"/>
      <c r="M9" s="17">
        <f t="shared" ref="M9:P9" si="5">SUM(M10:M13)</f>
        <v>4400</v>
      </c>
      <c r="N9" s="17">
        <f t="shared" si="5"/>
        <v>3642</v>
      </c>
      <c r="O9" s="17">
        <f t="shared" si="5"/>
        <v>576</v>
      </c>
      <c r="P9" s="17">
        <f t="shared" si="5"/>
        <v>182</v>
      </c>
      <c r="Q9" s="1"/>
      <c r="R9" s="17">
        <f>SUM(R10:R13)</f>
        <v>3641</v>
      </c>
      <c r="S9" s="10"/>
    </row>
    <row r="10" spans="1:31" ht="79.5" customHeight="1" x14ac:dyDescent="0.3">
      <c r="A10" s="4">
        <v>1</v>
      </c>
      <c r="B10" s="30" t="s">
        <v>52</v>
      </c>
      <c r="C10" s="4" t="s">
        <v>36</v>
      </c>
      <c r="D10" s="4" t="s">
        <v>20</v>
      </c>
      <c r="E10" s="4" t="s">
        <v>47</v>
      </c>
      <c r="F10" s="4" t="s">
        <v>51</v>
      </c>
      <c r="G10" s="4" t="s">
        <v>39</v>
      </c>
      <c r="H10" s="6" t="s">
        <v>53</v>
      </c>
      <c r="I10" s="7">
        <v>2800</v>
      </c>
      <c r="J10" s="7">
        <v>2370</v>
      </c>
      <c r="K10" s="7">
        <v>430</v>
      </c>
      <c r="L10" s="4" t="s">
        <v>54</v>
      </c>
      <c r="M10" s="8">
        <v>2800</v>
      </c>
      <c r="N10" s="8">
        <v>2326</v>
      </c>
      <c r="O10" s="8">
        <v>430</v>
      </c>
      <c r="P10" s="8">
        <v>44</v>
      </c>
      <c r="Q10" s="9"/>
      <c r="R10" s="8">
        <v>2326</v>
      </c>
      <c r="S10" s="10"/>
      <c r="U10" s="25">
        <v>1953</v>
      </c>
      <c r="V10" s="25">
        <v>430</v>
      </c>
      <c r="W10" s="25">
        <v>62</v>
      </c>
      <c r="X10" s="25">
        <v>281</v>
      </c>
      <c r="Y10" s="25">
        <v>29</v>
      </c>
      <c r="Z10" s="31">
        <f>SUM(U10:Y10)</f>
        <v>2755</v>
      </c>
      <c r="AA10" s="31">
        <f>Z10*90/100</f>
        <v>2479.5</v>
      </c>
      <c r="AB10" s="25">
        <f>Z10*10/100</f>
        <v>275.5</v>
      </c>
      <c r="AC10" s="25">
        <f>AA10+AB10</f>
        <v>2755</v>
      </c>
      <c r="AD10" s="25">
        <v>44</v>
      </c>
      <c r="AE10" s="2">
        <f>AC10+AD10</f>
        <v>2799</v>
      </c>
    </row>
    <row r="11" spans="1:31" ht="81.75" customHeight="1" x14ac:dyDescent="0.3">
      <c r="A11" s="4">
        <f>+A10+1</f>
        <v>2</v>
      </c>
      <c r="B11" s="11" t="s">
        <v>23</v>
      </c>
      <c r="C11" s="4" t="s">
        <v>36</v>
      </c>
      <c r="D11" s="4" t="s">
        <v>20</v>
      </c>
      <c r="E11" s="4" t="s">
        <v>47</v>
      </c>
      <c r="F11" s="4" t="s">
        <v>48</v>
      </c>
      <c r="G11" s="4" t="s">
        <v>39</v>
      </c>
      <c r="H11" s="6" t="s">
        <v>49</v>
      </c>
      <c r="I11" s="8">
        <v>700</v>
      </c>
      <c r="J11" s="8">
        <v>630</v>
      </c>
      <c r="K11" s="8">
        <v>70</v>
      </c>
      <c r="L11" s="4" t="s">
        <v>50</v>
      </c>
      <c r="M11" s="8">
        <v>700</v>
      </c>
      <c r="N11" s="8">
        <v>606</v>
      </c>
      <c r="O11" s="8">
        <v>67</v>
      </c>
      <c r="P11" s="8">
        <f>M11-N11-O11</f>
        <v>27</v>
      </c>
      <c r="Q11" s="9"/>
      <c r="R11" s="8">
        <v>606</v>
      </c>
      <c r="S11" s="10"/>
      <c r="U11" s="25">
        <v>581</v>
      </c>
      <c r="V11" s="25">
        <v>17</v>
      </c>
      <c r="W11" s="25">
        <v>66</v>
      </c>
      <c r="X11" s="25">
        <v>9</v>
      </c>
      <c r="Y11" s="25">
        <f>SUM(U11:X11)</f>
        <v>673</v>
      </c>
      <c r="Z11" s="25">
        <f>Y11*90/100</f>
        <v>605.70000000000005</v>
      </c>
      <c r="AA11" s="25">
        <f>Y11*10/100</f>
        <v>67.3</v>
      </c>
      <c r="AB11" s="25"/>
      <c r="AC11" s="25"/>
      <c r="AD11" s="25"/>
    </row>
    <row r="12" spans="1:31" ht="68.25" customHeight="1" x14ac:dyDescent="0.3">
      <c r="A12" s="5">
        <v>3</v>
      </c>
      <c r="B12" s="32" t="s">
        <v>43</v>
      </c>
      <c r="C12" s="4" t="s">
        <v>36</v>
      </c>
      <c r="D12" s="4" t="s">
        <v>9</v>
      </c>
      <c r="E12" s="4" t="s">
        <v>33</v>
      </c>
      <c r="F12" s="4" t="s">
        <v>44</v>
      </c>
      <c r="G12" s="4" t="s">
        <v>39</v>
      </c>
      <c r="H12" s="4" t="s">
        <v>45</v>
      </c>
      <c r="I12" s="7">
        <v>250</v>
      </c>
      <c r="J12" s="7">
        <v>225</v>
      </c>
      <c r="K12" s="7">
        <v>25</v>
      </c>
      <c r="L12" s="4" t="s">
        <v>46</v>
      </c>
      <c r="M12" s="8">
        <v>250</v>
      </c>
      <c r="N12" s="8">
        <v>206</v>
      </c>
      <c r="O12" s="8">
        <v>23</v>
      </c>
      <c r="P12" s="8">
        <f>M12-N12-O12</f>
        <v>21</v>
      </c>
      <c r="Q12" s="12"/>
      <c r="R12" s="8">
        <v>205</v>
      </c>
      <c r="S12" s="21"/>
      <c r="U12" s="25">
        <v>185</v>
      </c>
      <c r="V12" s="25"/>
      <c r="W12" s="25">
        <v>5</v>
      </c>
      <c r="X12" s="25">
        <v>35</v>
      </c>
      <c r="Y12" s="25">
        <v>4</v>
      </c>
      <c r="Z12" s="31">
        <f>SUM(U12:Y12)</f>
        <v>229</v>
      </c>
      <c r="AA12" s="25">
        <f>Z12*90/100</f>
        <v>206.1</v>
      </c>
      <c r="AB12" s="25">
        <f>Z12*10%</f>
        <v>22.900000000000002</v>
      </c>
      <c r="AC12" s="25"/>
      <c r="AD12" s="25"/>
    </row>
    <row r="13" spans="1:31" ht="60.75" customHeight="1" x14ac:dyDescent="0.3">
      <c r="A13" s="5">
        <v>4</v>
      </c>
      <c r="B13" s="13" t="s">
        <v>17</v>
      </c>
      <c r="C13" s="4" t="s">
        <v>36</v>
      </c>
      <c r="D13" s="4" t="s">
        <v>9</v>
      </c>
      <c r="E13" s="4" t="s">
        <v>33</v>
      </c>
      <c r="F13" s="4" t="s">
        <v>34</v>
      </c>
      <c r="G13" s="4" t="s">
        <v>39</v>
      </c>
      <c r="H13" s="4" t="s">
        <v>40</v>
      </c>
      <c r="I13" s="7">
        <v>650</v>
      </c>
      <c r="J13" s="7">
        <v>585</v>
      </c>
      <c r="K13" s="7">
        <v>65</v>
      </c>
      <c r="L13" s="4" t="s">
        <v>41</v>
      </c>
      <c r="M13" s="8">
        <v>650</v>
      </c>
      <c r="N13" s="8">
        <v>504</v>
      </c>
      <c r="O13" s="8">
        <v>56</v>
      </c>
      <c r="P13" s="8">
        <f>M13-N13-O13</f>
        <v>90</v>
      </c>
      <c r="Q13" s="12"/>
      <c r="R13" s="8">
        <v>504</v>
      </c>
      <c r="S13" s="10"/>
      <c r="U13" s="25">
        <v>526</v>
      </c>
      <c r="V13" s="25">
        <v>18</v>
      </c>
      <c r="W13" s="25">
        <v>14</v>
      </c>
      <c r="X13" s="25">
        <v>3</v>
      </c>
      <c r="Y13" s="25">
        <v>560</v>
      </c>
      <c r="Z13" s="25">
        <f>Y13*90/100</f>
        <v>504</v>
      </c>
      <c r="AA13" s="25">
        <f>Y13-Z13</f>
        <v>56</v>
      </c>
      <c r="AB13" s="25"/>
      <c r="AC13" s="26">
        <f>P13/M13</f>
        <v>0.13846153846153847</v>
      </c>
      <c r="AD13" s="25"/>
    </row>
    <row r="14" spans="1:31" ht="38.25" customHeight="1" x14ac:dyDescent="0.3">
      <c r="A14" s="16" t="s">
        <v>2</v>
      </c>
      <c r="B14" s="16" t="s">
        <v>10</v>
      </c>
      <c r="C14" s="16"/>
      <c r="D14" s="19"/>
      <c r="E14" s="19"/>
      <c r="F14" s="19"/>
      <c r="G14" s="19"/>
      <c r="H14" s="17"/>
      <c r="I14" s="18">
        <f>SUM(I15)</f>
        <v>495</v>
      </c>
      <c r="J14" s="18">
        <f t="shared" ref="J14:K14" si="6">SUM(J15)</f>
        <v>445.5</v>
      </c>
      <c r="K14" s="18">
        <f t="shared" si="6"/>
        <v>49.5</v>
      </c>
      <c r="L14" s="18"/>
      <c r="M14" s="18">
        <f t="shared" ref="M14" si="7">SUM(M15)</f>
        <v>485</v>
      </c>
      <c r="N14" s="18">
        <f t="shared" ref="N14" si="8">SUM(N15)</f>
        <v>415</v>
      </c>
      <c r="O14" s="18">
        <f t="shared" ref="O14" si="9">SUM(O15)</f>
        <v>46</v>
      </c>
      <c r="P14" s="18">
        <f t="shared" ref="P14" si="10">SUM(P15)</f>
        <v>23</v>
      </c>
      <c r="Q14" s="18"/>
      <c r="R14" s="18">
        <f t="shared" ref="R14" si="11">SUM(R15)</f>
        <v>415</v>
      </c>
      <c r="S14" s="10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1" ht="60.75" customHeight="1" x14ac:dyDescent="0.3">
      <c r="A15" s="5">
        <v>1</v>
      </c>
      <c r="B15" s="3" t="s">
        <v>11</v>
      </c>
      <c r="C15" s="4" t="s">
        <v>36</v>
      </c>
      <c r="D15" s="4" t="s">
        <v>12</v>
      </c>
      <c r="E15" s="4" t="s">
        <v>55</v>
      </c>
      <c r="F15" s="4" t="s">
        <v>34</v>
      </c>
      <c r="G15" s="4" t="s">
        <v>39</v>
      </c>
      <c r="H15" s="4" t="s">
        <v>57</v>
      </c>
      <c r="I15" s="20">
        <v>495</v>
      </c>
      <c r="J15" s="20">
        <v>445.5</v>
      </c>
      <c r="K15" s="20">
        <v>49.5</v>
      </c>
      <c r="L15" s="4" t="s">
        <v>56</v>
      </c>
      <c r="M15" s="7">
        <v>485</v>
      </c>
      <c r="N15" s="7">
        <v>415</v>
      </c>
      <c r="O15" s="7">
        <v>46</v>
      </c>
      <c r="P15" s="7">
        <v>23</v>
      </c>
      <c r="Q15" s="10"/>
      <c r="R15" s="7">
        <v>415</v>
      </c>
      <c r="S15" s="21"/>
      <c r="U15" s="25">
        <v>422</v>
      </c>
      <c r="V15" s="25">
        <v>13</v>
      </c>
      <c r="W15" s="25">
        <v>23</v>
      </c>
      <c r="X15" s="25">
        <v>3</v>
      </c>
      <c r="Y15" s="25">
        <f>SUM(U15:X15)</f>
        <v>461</v>
      </c>
      <c r="Z15" s="25">
        <f>Y15*90/100</f>
        <v>414.9</v>
      </c>
      <c r="AA15" s="25">
        <f>Y15*10/100</f>
        <v>46.1</v>
      </c>
      <c r="AB15" s="25"/>
      <c r="AC15" s="25"/>
      <c r="AD15" s="25"/>
    </row>
    <row r="16" spans="1:31" ht="43.5" customHeight="1" x14ac:dyDescent="0.25">
      <c r="A16" s="16" t="s">
        <v>3</v>
      </c>
      <c r="B16" s="16" t="s">
        <v>14</v>
      </c>
      <c r="C16" s="16"/>
      <c r="D16" s="19"/>
      <c r="E16" s="19"/>
      <c r="F16" s="19"/>
      <c r="G16" s="19"/>
      <c r="H16" s="17"/>
      <c r="I16" s="18">
        <f>SUM(I17)</f>
        <v>500</v>
      </c>
      <c r="J16" s="18">
        <f t="shared" ref="J16" si="12">SUM(J17)</f>
        <v>450</v>
      </c>
      <c r="K16" s="18">
        <f t="shared" ref="K16" si="13">SUM(K17)</f>
        <v>50</v>
      </c>
      <c r="L16" s="18"/>
      <c r="M16" s="18">
        <f t="shared" ref="M16" si="14">SUM(M17)</f>
        <v>500</v>
      </c>
      <c r="N16" s="18">
        <f t="shared" ref="N16" si="15">SUM(N17)</f>
        <v>443</v>
      </c>
      <c r="O16" s="18">
        <f t="shared" ref="O16" si="16">SUM(O17)</f>
        <v>49</v>
      </c>
      <c r="P16" s="18">
        <f t="shared" ref="P16" si="17">SUM(P17)</f>
        <v>8</v>
      </c>
      <c r="Q16" s="18"/>
      <c r="R16" s="18">
        <f t="shared" ref="R16" si="18">SUM(R17)</f>
        <v>443</v>
      </c>
      <c r="S16" s="10"/>
    </row>
    <row r="17" spans="1:27" ht="78.599999999999994" customHeight="1" x14ac:dyDescent="0.25">
      <c r="A17" s="5">
        <v>1</v>
      </c>
      <c r="B17" s="3" t="s">
        <v>15</v>
      </c>
      <c r="C17" s="4" t="s">
        <v>36</v>
      </c>
      <c r="D17" s="4" t="s">
        <v>16</v>
      </c>
      <c r="E17" s="4" t="s">
        <v>58</v>
      </c>
      <c r="F17" s="4" t="s">
        <v>51</v>
      </c>
      <c r="G17" s="4" t="s">
        <v>39</v>
      </c>
      <c r="H17" s="4" t="s">
        <v>59</v>
      </c>
      <c r="I17" s="22">
        <v>500</v>
      </c>
      <c r="J17" s="22">
        <v>450</v>
      </c>
      <c r="K17" s="22">
        <v>50</v>
      </c>
      <c r="L17" s="4" t="s">
        <v>60</v>
      </c>
      <c r="M17" s="7">
        <v>500</v>
      </c>
      <c r="N17" s="7">
        <v>443</v>
      </c>
      <c r="O17" s="7">
        <v>49</v>
      </c>
      <c r="P17" s="7">
        <v>8</v>
      </c>
      <c r="Q17" s="10"/>
      <c r="R17" s="7">
        <v>443</v>
      </c>
      <c r="S17" s="21"/>
      <c r="U17" s="2">
        <v>438</v>
      </c>
      <c r="V17" s="2">
        <v>15</v>
      </c>
      <c r="W17" s="2">
        <v>32</v>
      </c>
      <c r="X17" s="2">
        <v>7</v>
      </c>
      <c r="Y17" s="2">
        <f>SUM(U17:X17)</f>
        <v>492</v>
      </c>
      <c r="Z17" s="2">
        <f>Y17*90/100</f>
        <v>442.8</v>
      </c>
      <c r="AA17" s="2">
        <f>Y17*10/100</f>
        <v>49.2</v>
      </c>
    </row>
    <row r="18" spans="1:27" ht="42.75" customHeight="1" x14ac:dyDescent="0.25">
      <c r="A18" s="16" t="s">
        <v>13</v>
      </c>
      <c r="B18" s="16" t="s">
        <v>18</v>
      </c>
      <c r="C18" s="16"/>
      <c r="D18" s="19"/>
      <c r="E18" s="19"/>
      <c r="F18" s="19"/>
      <c r="G18" s="19"/>
      <c r="H18" s="17"/>
      <c r="I18" s="18">
        <f>SUM(I19)</f>
        <v>600</v>
      </c>
      <c r="J18" s="18">
        <f>SUM(J19)</f>
        <v>540</v>
      </c>
      <c r="K18" s="18">
        <f>SUM(K19)</f>
        <v>60</v>
      </c>
      <c r="L18" s="17"/>
      <c r="M18" s="18">
        <f t="shared" ref="M18:Q18" si="19">SUM(M19)</f>
        <v>563</v>
      </c>
      <c r="N18" s="18">
        <f t="shared" si="19"/>
        <v>483</v>
      </c>
      <c r="O18" s="18">
        <f t="shared" si="19"/>
        <v>53</v>
      </c>
      <c r="P18" s="18">
        <f t="shared" si="19"/>
        <v>27</v>
      </c>
      <c r="Q18" s="18">
        <f t="shared" si="19"/>
        <v>0</v>
      </c>
      <c r="R18" s="18">
        <f>SUM(R19)</f>
        <v>483</v>
      </c>
      <c r="S18" s="10"/>
    </row>
    <row r="19" spans="1:27" ht="111" customHeight="1" x14ac:dyDescent="0.25">
      <c r="A19" s="4">
        <v>1</v>
      </c>
      <c r="B19" s="3" t="s">
        <v>19</v>
      </c>
      <c r="C19" s="4" t="s">
        <v>36</v>
      </c>
      <c r="D19" s="4" t="s">
        <v>21</v>
      </c>
      <c r="E19" s="4" t="s">
        <v>68</v>
      </c>
      <c r="F19" s="4" t="s">
        <v>34</v>
      </c>
      <c r="G19" s="4" t="s">
        <v>69</v>
      </c>
      <c r="H19" s="4" t="s">
        <v>61</v>
      </c>
      <c r="I19" s="7">
        <v>600</v>
      </c>
      <c r="J19" s="7">
        <v>540</v>
      </c>
      <c r="K19" s="7">
        <v>60</v>
      </c>
      <c r="L19" s="4" t="s">
        <v>70</v>
      </c>
      <c r="M19" s="7">
        <v>563</v>
      </c>
      <c r="N19" s="7">
        <v>483</v>
      </c>
      <c r="O19" s="7">
        <v>53</v>
      </c>
      <c r="P19" s="7">
        <v>27</v>
      </c>
      <c r="Q19" s="7"/>
      <c r="R19" s="7">
        <v>483</v>
      </c>
      <c r="S19" s="23"/>
      <c r="T19" s="33"/>
      <c r="U19" s="2">
        <v>503</v>
      </c>
      <c r="V19" s="2">
        <v>14</v>
      </c>
      <c r="W19" s="2">
        <v>16</v>
      </c>
      <c r="X19" s="2">
        <v>3</v>
      </c>
      <c r="Y19" s="2">
        <f>SUM(U19:X19)</f>
        <v>536</v>
      </c>
      <c r="Z19" s="2">
        <f>Y19*90/100</f>
        <v>482.4</v>
      </c>
      <c r="AA19" s="2">
        <f>Y19*10/100</f>
        <v>53.6</v>
      </c>
    </row>
  </sheetData>
  <mergeCells count="22">
    <mergeCell ref="L6:L7"/>
    <mergeCell ref="G5:G7"/>
    <mergeCell ref="A1:S1"/>
    <mergeCell ref="A3:S3"/>
    <mergeCell ref="A2:S2"/>
    <mergeCell ref="C5:C7"/>
    <mergeCell ref="I6:I7"/>
    <mergeCell ref="L5:P5"/>
    <mergeCell ref="N6:P6"/>
    <mergeCell ref="Q5:Q7"/>
    <mergeCell ref="R5:R7"/>
    <mergeCell ref="S5:S7"/>
    <mergeCell ref="R4:S4"/>
    <mergeCell ref="M6:M7"/>
    <mergeCell ref="H5:K5"/>
    <mergeCell ref="H6:H7"/>
    <mergeCell ref="J6:K6"/>
    <mergeCell ref="A5:A7"/>
    <mergeCell ref="B5:B7"/>
    <mergeCell ref="D5:D7"/>
    <mergeCell ref="E5:E7"/>
    <mergeCell ref="F5:F7"/>
  </mergeCells>
  <printOptions horizontalCentered="1"/>
  <pageMargins left="0.2" right="0.2" top="0.5" bottom="0.5" header="0.3" footer="0.3"/>
  <pageSetup paperSize="9" scale="60" orientation="landscape" verticalDpi="0" r:id="rId1"/>
  <headerFooter>
    <oddFooter>&amp;C&amp;"Times New Roman,Regular"&amp;12&amp;P/&amp;N</oddFooter>
  </headerFooter>
  <colBreaks count="1" manualBreakCount="1">
    <brk id="1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phan bo vo</vt:lpstr>
      <vt:lpstr>'PL phan bo vo'!Print_Area</vt:lpstr>
      <vt:lpstr>'PL phan bo vo'!Print_Titles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2025-01-03T00:49:40Z</cp:lastPrinted>
  <dcterms:created xsi:type="dcterms:W3CDTF">2017-09-01T01:16:41Z</dcterms:created>
  <dcterms:modified xsi:type="dcterms:W3CDTF">2025-01-09T06:59:09Z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f08a200ba37842d3bfa4683bff5605d6.psdsxs" Id="R3e60590847d24fc1" /></Relationships>
</file>