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9a85fdcd230a4d73"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19416" windowHeight="11016"/>
  </bookViews>
  <sheets>
    <sheet name="Sheet1" sheetId="1" r:id="rId1"/>
  </sheets>
  <definedNames>
    <definedName name="_xlnm.Print_Titles" localSheetId="0">Sheet1!$5:$12</definedName>
  </definedNames>
  <calcPr calcId="144525" fullCalcOnLoad="1"/>
</workbook>
</file>

<file path=xl/calcChain.xml><?xml version="1.0" encoding="utf-8"?>
<calcChain xmlns="http://schemas.openxmlformats.org/spreadsheetml/2006/main">
  <c r="H13" i="1" l="1"/>
  <c r="J35" i="1"/>
  <c r="H35" i="1"/>
  <c r="H37" i="1"/>
  <c r="H36" i="1"/>
  <c r="J22" i="1"/>
  <c r="H22" i="1"/>
  <c r="L13" i="1"/>
  <c r="J13" i="1"/>
  <c r="C36" i="1"/>
  <c r="C22" i="1"/>
  <c r="C37" i="1"/>
  <c r="C13" i="1"/>
  <c r="I34" i="1"/>
  <c r="G34" i="1"/>
  <c r="H34" i="1"/>
  <c r="F34" i="1"/>
  <c r="J34" i="1"/>
  <c r="I33" i="1"/>
  <c r="H33" i="1"/>
  <c r="G33" i="1"/>
  <c r="F33" i="1"/>
  <c r="J33" i="1"/>
  <c r="I32" i="1"/>
  <c r="G32" i="1"/>
  <c r="F32" i="1"/>
  <c r="H32" i="1"/>
  <c r="I31" i="1"/>
  <c r="G31" i="1"/>
  <c r="F31" i="1"/>
  <c r="J31" i="1"/>
  <c r="I30" i="1"/>
  <c r="G30" i="1"/>
  <c r="H30" i="1"/>
  <c r="F30" i="1"/>
  <c r="J30" i="1"/>
  <c r="I29" i="1"/>
  <c r="H29" i="1"/>
  <c r="G29" i="1"/>
  <c r="F29" i="1"/>
  <c r="J29" i="1"/>
  <c r="I28" i="1"/>
  <c r="G28" i="1"/>
  <c r="F28" i="1"/>
  <c r="H28" i="1"/>
  <c r="I27" i="1"/>
  <c r="G27" i="1"/>
  <c r="F27" i="1"/>
  <c r="H27" i="1"/>
  <c r="I26" i="1"/>
  <c r="G26" i="1"/>
  <c r="F26" i="1"/>
  <c r="F14" i="1"/>
  <c r="G14" i="1"/>
  <c r="I14" i="1"/>
  <c r="K14" i="1"/>
  <c r="F15" i="1"/>
  <c r="J15" i="1"/>
  <c r="G15" i="1"/>
  <c r="I15" i="1"/>
  <c r="K15" i="1"/>
  <c r="F16" i="1"/>
  <c r="G16" i="1"/>
  <c r="I16" i="1"/>
  <c r="K16" i="1"/>
  <c r="F17" i="1"/>
  <c r="G17" i="1"/>
  <c r="I17" i="1"/>
  <c r="K17" i="1"/>
  <c r="L17" i="1"/>
  <c r="F18" i="1"/>
  <c r="G18" i="1"/>
  <c r="I18" i="1"/>
  <c r="K18" i="1"/>
  <c r="F19" i="1"/>
  <c r="G19" i="1"/>
  <c r="I19" i="1"/>
  <c r="K19" i="1"/>
  <c r="F20" i="1"/>
  <c r="G20" i="1"/>
  <c r="I20" i="1"/>
  <c r="K20" i="1"/>
  <c r="F21" i="1"/>
  <c r="G21" i="1"/>
  <c r="I21" i="1"/>
  <c r="K21" i="1"/>
  <c r="F23" i="1"/>
  <c r="G23" i="1"/>
  <c r="I23" i="1"/>
  <c r="F24" i="1"/>
  <c r="G24" i="1"/>
  <c r="I24" i="1"/>
  <c r="F25" i="1"/>
  <c r="G25" i="1"/>
  <c r="I25" i="1"/>
  <c r="L37" i="1"/>
  <c r="J27" i="1"/>
  <c r="H31" i="1"/>
  <c r="J28" i="1"/>
  <c r="J32" i="1"/>
  <c r="J20" i="1"/>
  <c r="H25" i="1"/>
  <c r="J23" i="1"/>
  <c r="H24" i="1"/>
  <c r="L21" i="1"/>
  <c r="H16" i="1"/>
  <c r="H26" i="1"/>
  <c r="L14" i="1"/>
  <c r="J25" i="1"/>
  <c r="J24" i="1"/>
  <c r="H21" i="1"/>
  <c r="H17" i="1"/>
  <c r="J16" i="1"/>
  <c r="J18" i="1"/>
  <c r="L16" i="1"/>
  <c r="J26" i="1"/>
  <c r="J14" i="1"/>
  <c r="C35" i="1"/>
  <c r="J17" i="1"/>
  <c r="H23" i="1"/>
  <c r="J21" i="1"/>
  <c r="H20" i="1"/>
  <c r="J19" i="1"/>
  <c r="H18" i="1"/>
  <c r="H15" i="1"/>
  <c r="H14" i="1"/>
  <c r="L18" i="1"/>
  <c r="L19" i="1"/>
  <c r="H19" i="1"/>
  <c r="L15" i="1"/>
  <c r="L20" i="1"/>
  <c r="J37" i="1"/>
  <c r="L36" i="1"/>
  <c r="L35" i="1"/>
  <c r="J36" i="1"/>
</calcChain>
</file>

<file path=xl/sharedStrings.xml><?xml version="1.0" encoding="utf-8"?>
<sst xmlns="http://schemas.openxmlformats.org/spreadsheetml/2006/main" count="85" uniqueCount="60">
  <si>
    <t>TT</t>
  </si>
  <si>
    <t>Ghi chú</t>
  </si>
  <si>
    <t>(1)</t>
  </si>
  <si>
    <t>(2)</t>
  </si>
  <si>
    <t>(3)</t>
  </si>
  <si>
    <t>(5)</t>
  </si>
  <si>
    <t>(9)</t>
  </si>
  <si>
    <t>Trình độ cao đẳng</t>
  </si>
  <si>
    <t>- Công nghệ thông tin (Ứng dụng phần mềm)</t>
  </si>
  <si>
    <t>Chỉ tiêu tuyển sinh
(người)</t>
  </si>
  <si>
    <t>- Công nghệ thực phẩm</t>
  </si>
  <si>
    <t>- Thú y</t>
  </si>
  <si>
    <t>- Dược</t>
  </si>
  <si>
    <t>- Điều dưỡng</t>
  </si>
  <si>
    <t>Trình độ trung cấp</t>
  </si>
  <si>
    <t>- Kế toán doanh nghiệp</t>
  </si>
  <si>
    <t>* Tổng:</t>
  </si>
  <si>
    <t>- Trình độ cao đẳng</t>
  </si>
  <si>
    <t>- Trình độ trung cấp</t>
  </si>
  <si>
    <t>(4)</t>
  </si>
  <si>
    <t>(6)</t>
  </si>
  <si>
    <t>Chi phí đào tạo 01 SVHS/khóa</t>
  </si>
  <si>
    <t>Dự toán kinh phí khóa đào tạo</t>
  </si>
  <si>
    <t>(7)</t>
  </si>
  <si>
    <t>(10)</t>
  </si>
  <si>
    <t>(8)</t>
  </si>
  <si>
    <t>(30 tháng)</t>
  </si>
  <si>
    <t>(20 tháng)</t>
  </si>
  <si>
    <t>Phụ lục 2</t>
  </si>
  <si>
    <t>(11)</t>
  </si>
  <si>
    <t>(12)</t>
  </si>
  <si>
    <t>(13)</t>
  </si>
  <si>
    <t>Ghi chú:</t>
  </si>
  <si>
    <t>Trình độ, ngành nghề đào tạo</t>
  </si>
  <si>
    <t>Kinh phí giao nhiệm vụ/Đặt hàng</t>
  </si>
  <si>
    <t>- Bảo vệ thực vật</t>
  </si>
  <si>
    <t>09/2024 - 09/2027</t>
  </si>
  <si>
    <t>09/2024 - 09/2026</t>
  </si>
  <si>
    <r>
      <t>-</t>
    </r>
    <r>
      <rPr>
        <vertAlign val="superscript"/>
        <sz val="12"/>
        <color indexed="8"/>
        <rFont val="Times New Roman"/>
        <family val="1"/>
      </rPr>
      <t xml:space="preserve"> </t>
    </r>
    <r>
      <rPr>
        <b/>
        <i/>
        <vertAlign val="superscript"/>
        <sz val="12"/>
        <color indexed="8"/>
        <rFont val="Times New Roman"/>
        <family val="1"/>
      </rPr>
      <t>(3)</t>
    </r>
    <r>
      <rPr>
        <sz val="12"/>
        <color indexed="8"/>
        <rFont val="Times New Roman"/>
        <family val="1"/>
      </rPr>
      <t xml:space="preserve">: Đối với trình độ Cao đẳng: Cột (8) = Cột (6) : 3 - Cột (7)
                                               Cột (10) = Cột (6) : 3 - Cột (9)
                                               Cột (12) = Cột (6) : 3 - Cột (11)
       Đối với trình độ Trung cấp: Cột (8) = Cột (6) : 2 - Cột (7)
</t>
    </r>
    <r>
      <rPr>
        <sz val="12"/>
        <color indexed="8"/>
        <rFont val="Times New Roman"/>
        <family val="1"/>
      </rPr>
      <t xml:space="preserve">                                                Cột (10) = Cột (6) : 2 - Cột (9)</t>
    </r>
  </si>
  <si>
    <r>
      <t xml:space="preserve">Chi tiết nội dung, dự toán kinh phí </t>
    </r>
    <r>
      <rPr>
        <b/>
        <sz val="14"/>
        <color indexed="8"/>
        <rFont val="Times New Roman"/>
        <family val="1"/>
      </rPr>
      <t>đặt hàng cung cấp dịch vụ đào tạo cao đẳng, trung cấp giáo dục nghề nghiệp
khóa tuyển sinh năm học 2024 - 2025 cho Trường Cao đẳng Vĩnh Long</t>
    </r>
  </si>
  <si>
    <r>
      <t xml:space="preserve">- </t>
    </r>
    <r>
      <rPr>
        <b/>
        <i/>
        <vertAlign val="superscript"/>
        <sz val="12"/>
        <color indexed="8"/>
        <rFont val="Times New Roman"/>
        <family val="1"/>
      </rPr>
      <t>(1)</t>
    </r>
    <r>
      <rPr>
        <sz val="12"/>
        <color indexed="8"/>
        <rFont val="Times New Roman"/>
        <family val="1"/>
      </rPr>
      <t xml:space="preserve">: Được tạm tính trên cơ sở giá dịch vụ đào tạo được ban hành theo Quyết định số 19/2021/QĐ-UBND ngày 13/7/2021 của UBND tỉnh Vĩnh Long về việc ban hành giá dịch vụ đào tạo trình độ trung cấp, trình độ cao đẳng đối với 16 ngành nghề thuộc lĩnh vực giáo dục nghề nghiệp trên địa bàn tỉnh Vĩnh Long. </t>
    </r>
    <r>
      <rPr>
        <sz val="12"/>
        <color indexed="8"/>
        <rFont val="Times New Roman"/>
        <family val="1"/>
      </rPr>
      <t>Khi cơ quan có thẩm quyền ban hành giá dịch vụ đào tạo trình độ trung cấp, cao đẳng theo quy định của Luật giá năm 2023 và Nghị định 85/2024/NĐ-CP ngày 10/7/2024 của Chính phủ về quy định chi tiết một số điều của Luật giá sẽ xác định lại dự toán kinh phí đào tạo theo giá dịch vụ đào tạo mới để làm cơ sở thanh toán kinh phí đặt hàng.</t>
    </r>
  </si>
  <si>
    <t>- Điện công nghiệp (Trường Cao đẳng nghề Vĩnh Long chuyển sang)</t>
  </si>
  <si>
    <t>08/2024 - 08/2027</t>
  </si>
  <si>
    <t>- Kỹ thuật máy lạnh và Điều hòa không khí (Trường Cao đẳng nghề Vĩnh Long chuyển sang)</t>
  </si>
  <si>
    <t>- Công nghệ ô tô (Trường Cao đẳng nghề Vĩnh Long chuyển sang)</t>
  </si>
  <si>
    <t>- Cắt gọt kim loại (Trường Cao đẳng nghề Vĩnh Long chuyển sang)</t>
  </si>
  <si>
    <t>06/2024 - 06/2026</t>
  </si>
  <si>
    <t>- Điện tử dân dụng (Trường Cao đẳng nghề Vĩnh Long chuyển sang)</t>
  </si>
  <si>
    <t>- Kỹ thuật sửa chữa lắp ráp máy tính (Trường Cao đẳng nghề Vĩnh Long chuyển sang)</t>
  </si>
  <si>
    <t>- Quản trị mạng máy tính (Trường Cao đẳng nghề Vĩnh Long chuyển sang)</t>
  </si>
  <si>
    <t>- Kế toán doanh nghiệp (Trường Cao đẳng nghề Vĩnh Long chuyển sang)</t>
  </si>
  <si>
    <r>
      <t xml:space="preserve">- </t>
    </r>
    <r>
      <rPr>
        <b/>
        <i/>
        <vertAlign val="superscript"/>
        <sz val="12"/>
        <color indexed="12"/>
        <rFont val="Times New Roman"/>
        <family val="1"/>
      </rPr>
      <t>(2)</t>
    </r>
    <r>
      <rPr>
        <sz val="12"/>
        <color indexed="12"/>
        <rFont val="Times New Roman"/>
        <family val="1"/>
      </rPr>
      <t>: Dự toán thu học phí năm học 2024 - 2025, 2025 - 2026 và 2026 - 2027 để làm cơ sở xác định kinh phí giao nhiệm vụ, đặt hàng được tính trên cơ sở mức thu học phí được Trường Cao đẳng Vĩnh Long, Trường Cao đẳng nghề Vĩnh Long (trước khi sáp nhập) ban hành theo quy định tại Nghị định số 81/2021/NĐ-CP, ngày 27/8/2021 của Chính phủ về Quy định về cơ chế thu, quản lý học phí đối với cơ sở giáo dục thuộc hệ thống giáo dục quốc dân và chính sách miễn, giảm học phí, hỗ trợ chi phí học tập; giá dịch vụ trong lĩnh vực giáo dục, đào tạo và Nghị định số 97/2023/NĐ-CP ngày 31/12/2023 của Chính phủ về việc sửa đổi, bổ sung một số điều của Nghị định số 81/2021/NĐ-CP (Có các quyết định ban hành mức thu học phí kèm theo).</t>
    </r>
  </si>
  <si>
    <r>
      <t xml:space="preserve">Thời gian đào tạo </t>
    </r>
    <r>
      <rPr>
        <b/>
        <i/>
        <sz val="9"/>
        <rFont val="Times New Roman"/>
        <family val="1"/>
      </rPr>
      <t>(từ tháng …./năm …. đến tháng …./năm ….,)</t>
    </r>
  </si>
  <si>
    <r>
      <t>Dự toán kinh phí khóa đào tạo</t>
    </r>
    <r>
      <rPr>
        <b/>
        <i/>
        <vertAlign val="superscript"/>
        <sz val="9"/>
        <rFont val="Times New Roman"/>
        <family val="1"/>
      </rPr>
      <t>(1)</t>
    </r>
    <r>
      <rPr>
        <b/>
        <sz val="9"/>
        <rFont val="Times New Roman"/>
        <family val="1"/>
      </rPr>
      <t xml:space="preserve"> 
</t>
    </r>
    <r>
      <rPr>
        <i/>
        <sz val="9"/>
        <rFont val="Times New Roman"/>
        <family val="1"/>
      </rPr>
      <t>(đồng)</t>
    </r>
  </si>
  <si>
    <r>
      <t xml:space="preserve">Năm học 2024 - 2025
</t>
    </r>
    <r>
      <rPr>
        <i/>
        <sz val="9"/>
        <rFont val="Times New Roman"/>
        <family val="1"/>
      </rPr>
      <t xml:space="preserve">(thời gian đào tạo 10 tháng) </t>
    </r>
  </si>
  <si>
    <r>
      <t xml:space="preserve">Năm học 2025 - 2026
</t>
    </r>
    <r>
      <rPr>
        <i/>
        <sz val="9"/>
        <rFont val="Times New Roman"/>
        <family val="1"/>
      </rPr>
      <t xml:space="preserve">(thời gian đào tạo 10 tháng) </t>
    </r>
  </si>
  <si>
    <r>
      <t xml:space="preserve">Năm học 2026 - 2027
</t>
    </r>
    <r>
      <rPr>
        <i/>
        <sz val="9"/>
        <rFont val="Times New Roman"/>
        <family val="1"/>
      </rPr>
      <t xml:space="preserve">(thời gian đào tạo 10 tháng) </t>
    </r>
  </si>
  <si>
    <r>
      <t xml:space="preserve">Dự toán thu học phí </t>
    </r>
    <r>
      <rPr>
        <b/>
        <i/>
        <vertAlign val="superscript"/>
        <sz val="9"/>
        <rFont val="Times New Roman"/>
        <family val="1"/>
      </rPr>
      <t>(2)</t>
    </r>
    <r>
      <rPr>
        <b/>
        <sz val="9"/>
        <rFont val="Times New Roman"/>
        <family val="1"/>
      </rPr>
      <t xml:space="preserve">
</t>
    </r>
    <r>
      <rPr>
        <i/>
        <sz val="9"/>
        <rFont val="Times New Roman"/>
        <family val="1"/>
      </rPr>
      <t>(đồng)</t>
    </r>
  </si>
  <si>
    <r>
      <t>Kinh phí giao nhiệm vụ/Đặt 
hàng</t>
    </r>
    <r>
      <rPr>
        <i/>
        <vertAlign val="superscript"/>
        <sz val="9"/>
        <rFont val="Times New Roman"/>
        <family val="1"/>
      </rPr>
      <t>(3)</t>
    </r>
    <r>
      <rPr>
        <b/>
        <sz val="9"/>
        <rFont val="Times New Roman"/>
        <family val="1"/>
      </rPr>
      <t xml:space="preserve">
</t>
    </r>
    <r>
      <rPr>
        <i/>
        <sz val="9"/>
        <rFont val="Times New Roman"/>
        <family val="1"/>
      </rPr>
      <t>(đồng)</t>
    </r>
  </si>
  <si>
    <t>(Kèm theo Quyết định số 613/QĐ-UBND, ngày 08/4/2025 của Chủ tịch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</si>
</sst>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77" formatCode="_(* #,##0_);_(* \(#,##0\);_(* &quot;-&quot;??_);_(@_)"/>
  </numFmts>
  <fonts count="36" x14ac:knownFonts="1">
    <font>
      <sz val="11"/>
      <color theme="1"/>
      <name val="Calibri"/>
      <family val="2"/>
      <scheme val="minor"/>
    </font>
    <font>
      <sz val="8"/>
      <name val="Calibri"/>
      <family val="2"/>
    </font>
    <font>
      <sz val="9"/>
      <name val="Times New Roman"/>
      <family val="1"/>
    </font>
    <font>
      <b/>
      <i/>
      <sz val="9"/>
      <name val="Times New Roman"/>
      <family val="1"/>
      <charset val="163"/>
    </font>
    <font>
      <b/>
      <sz val="9"/>
      <name val="Times New Roman"/>
      <family val="1"/>
      <charset val="163"/>
    </font>
    <font>
      <b/>
      <sz val="9"/>
      <name val="Times New Roman"/>
      <family val="1"/>
    </font>
    <font>
      <b/>
      <i/>
      <sz val="9"/>
      <name val="Times New Roman"/>
      <family val="1"/>
    </font>
    <font>
      <sz val="12"/>
      <color indexed="8"/>
      <name val="Times New Roman"/>
      <family val="1"/>
    </font>
    <font>
      <b/>
      <i/>
      <vertAlign val="superscript"/>
      <sz val="12"/>
      <color indexed="8"/>
      <name val="Times New Roman"/>
      <family val="1"/>
    </font>
    <font>
      <vertAlign val="superscript"/>
      <sz val="12"/>
      <color indexed="8"/>
      <name val="Times New Roman"/>
      <family val="1"/>
    </font>
    <font>
      <sz val="12"/>
      <color indexed="12"/>
      <name val="Times New Roman"/>
      <family val="1"/>
    </font>
    <font>
      <b/>
      <i/>
      <vertAlign val="superscript"/>
      <sz val="12"/>
      <color indexed="12"/>
      <name val="Times New Roman"/>
      <family val="1"/>
    </font>
    <font>
      <b/>
      <sz val="14"/>
      <color indexed="8"/>
      <name val="Times New Roman"/>
      <family val="1"/>
    </font>
    <font>
      <b/>
      <i/>
      <vertAlign val="superscript"/>
      <sz val="9"/>
      <name val="Times New Roman"/>
      <family val="1"/>
    </font>
    <font>
      <i/>
      <sz val="9"/>
      <name val="Times New Roman"/>
      <family val="1"/>
    </font>
    <font>
      <i/>
      <vertAlign val="superscript"/>
      <sz val="9"/>
      <name val="Times New Roman"/>
      <family val="1"/>
    </font>
    <font>
      <sz val="11"/>
      <color theme="1"/>
      <name val="Calibri"/>
      <family val="2"/>
      <scheme val="minor"/>
    </font>
    <font>
      <b/>
      <i/>
      <sz val="14"/>
      <color theme="1"/>
      <name val="Times New Roman"/>
      <family val="1"/>
    </font>
    <font>
      <i/>
      <sz val="9"/>
      <color theme="1"/>
      <name val="Times New Roman"/>
      <family val="1"/>
    </font>
    <font>
      <b/>
      <i/>
      <sz val="9"/>
      <color theme="1"/>
      <name val="Times New Roman"/>
      <family val="1"/>
      <charset val="163"/>
    </font>
    <font>
      <b/>
      <sz val="9"/>
      <color theme="1"/>
      <name val="Times New Roman"/>
      <family val="1"/>
      <charset val="163"/>
    </font>
    <font>
      <sz val="9"/>
      <name val="Calibri"/>
      <family val="2"/>
      <scheme val="minor"/>
    </font>
    <font>
      <b/>
      <i/>
      <u/>
      <sz val="12"/>
      <color theme="1"/>
      <name val="Times New Roman"/>
      <family val="1"/>
    </font>
    <font>
      <b/>
      <sz val="14"/>
      <color theme="1"/>
      <name val="Times New Roman"/>
      <family val="1"/>
    </font>
    <font>
      <i/>
      <sz val="14"/>
      <color theme="1"/>
      <name val="Times New Roman"/>
      <family val="1"/>
    </font>
    <font>
      <b/>
      <sz val="9"/>
      <color theme="1"/>
      <name val="Calibri"/>
      <family val="2"/>
      <charset val="163"/>
      <scheme val="minor"/>
    </font>
    <font>
      <b/>
      <sz val="11"/>
      <color theme="1"/>
      <name val="Calibri"/>
      <family val="2"/>
      <charset val="163"/>
      <scheme val="minor"/>
    </font>
    <font>
      <sz val="11"/>
      <name val="Calibri"/>
      <family val="2"/>
      <scheme val="minor"/>
    </font>
    <font>
      <b/>
      <sz val="11"/>
      <name val="Calibri"/>
      <family val="2"/>
      <charset val="163"/>
      <scheme val="minor"/>
    </font>
    <font>
      <sz val="13"/>
      <name val="Calibri"/>
      <family val="2"/>
      <scheme val="minor"/>
    </font>
    <font>
      <sz val="10"/>
      <color theme="1"/>
      <name val="Calibri"/>
      <family val="2"/>
      <scheme val="minor"/>
    </font>
    <font>
      <sz val="12"/>
      <color theme="1"/>
      <name val="Times New Roman"/>
      <family val="1"/>
    </font>
    <font>
      <sz val="11"/>
      <color theme="1"/>
      <name val="Times New Roman"/>
      <family val="1"/>
    </font>
    <font>
      <sz val="12"/>
      <color rgb="FF0000CC"/>
      <name val="Times New Roman"/>
      <family val="1"/>
    </font>
    <font>
      <sz val="11"/>
      <color rgb="FF0000CC"/>
      <name val="Calibri"/>
      <family val="2"/>
      <scheme val="minor"/>
    </font>
    <font>
      <sz val="11"/>
      <color rgb="FF0000CC"/>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6" fillId="0" borderId="0" applyFont="0" applyFill="0" applyBorder="0" applyAlignment="0" applyProtection="0"/>
  </cellStyleXfs>
  <cellXfs count="103">
    <xf numFmtId="0" fontId="0" fillId="0" borderId="0" xfId="0"/>
    <xf numFmtId="0" fontId="17" fillId="0" borderId="0" xfId="0" applyFont="1" applyAlignment="1">
      <alignment horizontal="center" vertical="center" wrapText="1"/>
    </xf>
    <xf numFmtId="0" fontId="18" fillId="0" borderId="1" xfId="0" quotePrefix="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3" fontId="19"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vertical="center" wrapText="1"/>
    </xf>
    <xf numFmtId="0" fontId="2" fillId="0" borderId="1" xfId="0" applyFont="1" applyBorder="1" applyAlignment="1">
      <alignment vertical="center"/>
    </xf>
    <xf numFmtId="0" fontId="21" fillId="0" borderId="1" xfId="0" applyFont="1" applyBorder="1"/>
    <xf numFmtId="0" fontId="3" fillId="0" borderId="1" xfId="0" quotePrefix="1"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3" fontId="4" fillId="0" borderId="1" xfId="0" applyNumberFormat="1" applyFont="1" applyBorder="1" applyAlignment="1">
      <alignment vertical="center" wrapText="1"/>
    </xf>
    <xf numFmtId="0" fontId="21" fillId="0" borderId="1" xfId="0" applyFont="1" applyBorder="1" applyAlignment="1">
      <alignment horizontal="center"/>
    </xf>
    <xf numFmtId="3" fontId="2" fillId="0" borderId="1" xfId="0" applyNumberFormat="1" applyFont="1" applyBorder="1" applyAlignment="1">
      <alignment horizontal="right" vertical="center"/>
    </xf>
    <xf numFmtId="3" fontId="6" fillId="0" borderId="1" xfId="0" applyNumberFormat="1" applyFont="1" applyBorder="1" applyAlignment="1">
      <alignment vertical="center" wrapText="1"/>
    </xf>
    <xf numFmtId="49" fontId="18" fillId="0" borderId="1" xfId="0" quotePrefix="1" applyNumberFormat="1" applyFont="1" applyBorder="1" applyAlignment="1">
      <alignment horizontal="center" vertical="center" wrapText="1"/>
    </xf>
    <xf numFmtId="49" fontId="18" fillId="0" borderId="1" xfId="0" quotePrefix="1" applyNumberFormat="1" applyFont="1" applyBorder="1" applyAlignment="1">
      <alignment horizontal="center"/>
    </xf>
    <xf numFmtId="0" fontId="22" fillId="0" borderId="0" xfId="0" applyFont="1"/>
    <xf numFmtId="3" fontId="3" fillId="0" borderId="1" xfId="0" applyNumberFormat="1" applyFont="1" applyBorder="1" applyAlignment="1">
      <alignment vertical="center"/>
    </xf>
    <xf numFmtId="0" fontId="4" fillId="0" borderId="1" xfId="0" applyFont="1" applyBorder="1" applyAlignment="1">
      <alignment vertical="center"/>
    </xf>
    <xf numFmtId="177" fontId="17" fillId="0" borderId="0" xfId="1" applyNumberFormat="1" applyFont="1" applyFill="1" applyAlignment="1">
      <alignment horizontal="center"/>
    </xf>
    <xf numFmtId="177" fontId="23" fillId="0" borderId="0" xfId="1" applyNumberFormat="1" applyFont="1" applyFill="1" applyAlignment="1">
      <alignment horizontal="center" vertical="center" wrapText="1"/>
    </xf>
    <xf numFmtId="177" fontId="24" fillId="0" borderId="0" xfId="1" applyNumberFormat="1" applyFont="1" applyFill="1" applyAlignment="1">
      <alignment horizontal="center" vertical="top" wrapText="1"/>
    </xf>
    <xf numFmtId="177" fontId="17" fillId="0" borderId="0" xfId="1" applyNumberFormat="1" applyFont="1" applyFill="1" applyAlignment="1">
      <alignment horizontal="center" vertical="center" wrapText="1"/>
    </xf>
    <xf numFmtId="177" fontId="18" fillId="0" borderId="0" xfId="1" quotePrefix="1" applyNumberFormat="1" applyFont="1" applyBorder="1" applyAlignment="1">
      <alignment horizontal="center" vertical="center" wrapText="1"/>
    </xf>
    <xf numFmtId="177" fontId="25" fillId="0" borderId="0" xfId="1" applyNumberFormat="1" applyFont="1" applyFill="1" applyBorder="1" applyAlignment="1">
      <alignment vertical="center" wrapText="1"/>
    </xf>
    <xf numFmtId="0" fontId="26" fillId="0" borderId="0" xfId="0" applyFont="1" applyAlignment="1">
      <alignment vertical="center" wrapText="1"/>
    </xf>
    <xf numFmtId="0" fontId="2" fillId="2" borderId="1" xfId="0" quotePrefix="1" applyFont="1" applyFill="1" applyBorder="1" applyAlignment="1">
      <alignment vertical="center" wrapText="1"/>
    </xf>
    <xf numFmtId="177" fontId="2" fillId="0" borderId="0" xfId="1" applyNumberFormat="1" applyFont="1" applyFill="1" applyBorder="1" applyAlignment="1">
      <alignment horizontal="center" vertical="center" wrapText="1"/>
    </xf>
    <xf numFmtId="0" fontId="27" fillId="0" borderId="0" xfId="0" applyFont="1" applyAlignment="1">
      <alignment vertical="center" wrapText="1"/>
    </xf>
    <xf numFmtId="3" fontId="27" fillId="0" borderId="0" xfId="0" applyNumberFormat="1" applyFont="1"/>
    <xf numFmtId="0" fontId="27" fillId="0" borderId="0" xfId="0" applyFont="1"/>
    <xf numFmtId="177" fontId="4" fillId="0" borderId="0" xfId="1" applyNumberFormat="1" applyFont="1" applyFill="1" applyBorder="1" applyAlignment="1">
      <alignment vertical="center"/>
    </xf>
    <xf numFmtId="0" fontId="28" fillId="0" borderId="0" xfId="0" applyFont="1" applyAlignment="1">
      <alignment vertical="center"/>
    </xf>
    <xf numFmtId="3" fontId="5" fillId="0" borderId="1" xfId="0" applyNumberFormat="1" applyFont="1" applyBorder="1"/>
    <xf numFmtId="0" fontId="2" fillId="0" borderId="1" xfId="0" applyFont="1" applyBorder="1" applyAlignment="1">
      <alignment horizontal="center"/>
    </xf>
    <xf numFmtId="0" fontId="2" fillId="0" borderId="1" xfId="0" applyFont="1" applyBorder="1"/>
    <xf numFmtId="177" fontId="2" fillId="0" borderId="0" xfId="1" applyNumberFormat="1" applyFont="1" applyFill="1" applyBorder="1"/>
    <xf numFmtId="0" fontId="29" fillId="0" borderId="0" xfId="0" applyFont="1"/>
    <xf numFmtId="3" fontId="6" fillId="0" borderId="1" xfId="0" applyNumberFormat="1" applyFont="1" applyBorder="1"/>
    <xf numFmtId="0" fontId="30" fillId="0" borderId="0" xfId="0" applyFont="1"/>
    <xf numFmtId="0" fontId="30" fillId="0" borderId="0" xfId="0" applyFont="1" applyAlignment="1">
      <alignment horizontal="center"/>
    </xf>
    <xf numFmtId="177" fontId="30" fillId="0" borderId="0" xfId="1" applyNumberFormat="1" applyFont="1" applyFill="1"/>
    <xf numFmtId="0" fontId="0" fillId="0" borderId="0" xfId="0" applyAlignment="1">
      <alignment horizontal="center"/>
    </xf>
    <xf numFmtId="177" fontId="16" fillId="0" borderId="0" xfId="1" applyNumberFormat="1" applyFont="1"/>
    <xf numFmtId="177" fontId="31" fillId="0" borderId="0" xfId="1" applyNumberFormat="1" applyFont="1" applyAlignment="1">
      <alignment horizontal="left" vertical="center" wrapText="1"/>
    </xf>
    <xf numFmtId="0" fontId="32" fillId="0" borderId="0" xfId="0" applyFont="1"/>
    <xf numFmtId="177" fontId="33" fillId="0" borderId="0" xfId="1" applyNumberFormat="1" applyFont="1" applyAlignment="1">
      <alignment horizontal="left" vertical="center" wrapText="1"/>
    </xf>
    <xf numFmtId="177" fontId="31" fillId="0" borderId="0" xfId="1" applyNumberFormat="1" applyFont="1" applyAlignment="1">
      <alignment horizontal="left" vertical="center"/>
    </xf>
    <xf numFmtId="177" fontId="34" fillId="0" borderId="0" xfId="1" applyNumberFormat="1" applyFont="1" applyAlignment="1">
      <alignment vertical="center" wrapText="1"/>
    </xf>
    <xf numFmtId="0" fontId="32" fillId="0" borderId="0" xfId="0" applyFont="1" applyAlignment="1">
      <alignment horizontal="center"/>
    </xf>
    <xf numFmtId="177" fontId="32" fillId="0" borderId="0" xfId="1" applyNumberFormat="1" applyFont="1" applyFill="1"/>
    <xf numFmtId="177" fontId="16" fillId="0" borderId="0" xfId="1" applyNumberFormat="1" applyFont="1" applyFill="1"/>
    <xf numFmtId="0" fontId="2" fillId="0" borderId="1" xfId="0" quotePrefix="1" applyFont="1" applyBorder="1" applyAlignment="1">
      <alignment vertical="center" wrapText="1"/>
    </xf>
    <xf numFmtId="0" fontId="2" fillId="0" borderId="1" xfId="0" applyFont="1" applyBorder="1" applyAlignment="1">
      <alignment vertical="center" wrapText="1"/>
    </xf>
    <xf numFmtId="49" fontId="18" fillId="0" borderId="2" xfId="0" quotePrefix="1" applyNumberFormat="1" applyFont="1" applyBorder="1" applyAlignment="1">
      <alignment horizontal="center" vertical="center" wrapText="1"/>
    </xf>
    <xf numFmtId="0" fontId="25" fillId="0" borderId="2" xfId="0" applyFont="1" applyBorder="1" applyAlignment="1">
      <alignment vertical="center" wrapText="1"/>
    </xf>
    <xf numFmtId="0" fontId="2" fillId="0" borderId="2" xfId="0" applyFont="1" applyBorder="1" applyAlignment="1">
      <alignment horizontal="center" vertical="center" wrapText="1"/>
    </xf>
    <xf numFmtId="0" fontId="4" fillId="0" borderId="2" xfId="0" applyFont="1" applyBorder="1" applyAlignment="1">
      <alignment vertical="center"/>
    </xf>
    <xf numFmtId="0" fontId="2" fillId="0" borderId="2" xfId="0" applyFont="1" applyBorder="1"/>
    <xf numFmtId="0" fontId="23" fillId="0" borderId="0" xfId="0" applyFont="1" applyAlignment="1">
      <alignment vertical="center" wrapText="1"/>
    </xf>
    <xf numFmtId="0" fontId="24" fillId="0" borderId="0" xfId="0" applyFont="1" applyAlignment="1">
      <alignment vertical="center" wrapText="1"/>
    </xf>
    <xf numFmtId="0" fontId="2" fillId="0" borderId="1" xfId="0" quotePrefix="1" applyFont="1" applyBorder="1" applyAlignment="1">
      <alignment horizontal="center" vertical="center" wrapText="1"/>
    </xf>
    <xf numFmtId="0" fontId="17" fillId="0" borderId="0" xfId="0" applyFont="1" applyAlignment="1"/>
    <xf numFmtId="3" fontId="2" fillId="0" borderId="1" xfId="0" applyNumberFormat="1" applyFont="1" applyBorder="1" applyAlignment="1">
      <alignment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 fillId="2" borderId="1" xfId="0" applyNumberFormat="1" applyFont="1" applyFill="1" applyBorder="1" applyAlignment="1">
      <alignment vertical="center"/>
    </xf>
    <xf numFmtId="3" fontId="2" fillId="2" borderId="1" xfId="0" applyNumberFormat="1" applyFont="1" applyFill="1" applyBorder="1" applyAlignment="1">
      <alignment horizontal="center" vertical="center"/>
    </xf>
    <xf numFmtId="0" fontId="31" fillId="0" borderId="0" xfId="0" quotePrefix="1" applyFont="1" applyAlignment="1">
      <alignment vertical="center" wrapText="1"/>
    </xf>
    <xf numFmtId="0" fontId="33" fillId="0" borderId="0" xfId="0" quotePrefix="1" applyFont="1" applyAlignment="1">
      <alignment vertical="center" wrapText="1"/>
    </xf>
    <xf numFmtId="177" fontId="5" fillId="0" borderId="0" xfId="1" applyNumberFormat="1" applyFont="1" applyFill="1" applyBorder="1" applyAlignment="1">
      <alignment horizontal="center" vertical="center"/>
    </xf>
    <xf numFmtId="0" fontId="14" fillId="0" borderId="1" xfId="0" applyFont="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7" fillId="0" borderId="0" xfId="0" applyFont="1" applyAlignment="1">
      <alignment horizontal="center"/>
    </xf>
    <xf numFmtId="0" fontId="31" fillId="0" borderId="0" xfId="0" quotePrefix="1" applyFont="1" applyAlignment="1">
      <alignment horizontal="left" vertical="center" wrapText="1"/>
    </xf>
    <xf numFmtId="0" fontId="33" fillId="0" borderId="0" xfId="0" quotePrefix="1" applyFont="1" applyAlignment="1">
      <alignment horizontal="left" vertical="center" wrapText="1"/>
    </xf>
    <xf numFmtId="0" fontId="6" fillId="0" borderId="3" xfId="0" quotePrefix="1" applyFont="1" applyBorder="1" applyAlignment="1">
      <alignment horizontal="left" vertical="center"/>
    </xf>
    <xf numFmtId="0" fontId="6" fillId="0" borderId="4" xfId="0" quotePrefix="1" applyFont="1" applyBorder="1" applyAlignment="1">
      <alignment horizontal="lef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35" fillId="0" borderId="0" xfId="0" applyFont="1" applyAlignment="1">
      <alignment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quotePrefix="1" applyFont="1" applyBorder="1" applyAlignment="1">
      <alignment horizontal="left" vertical="center"/>
    </xf>
    <xf numFmtId="0" fontId="5" fillId="0" borderId="4" xfId="0" quotePrefix="1"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zoomScale="110" zoomScaleNormal="110" workbookViewId="0">
      <selection activeCell="A3" sqref="A3:M3"/>
    </sheetView>
  </sheetViews>
  <sheetFormatPr defaultRowHeight="14.4" x14ac:dyDescent="0.3"/>
  <cols>
    <col min="1" max="1" width="4.33203125" customWidth="1"/>
    <col min="2" max="2" width="23" customWidth="1"/>
    <col min="3" max="3" width="5.6640625" customWidth="1"/>
    <col min="4" max="4" width="8.6640625" style="47" customWidth="1"/>
    <col min="5" max="5" width="10.6640625" customWidth="1"/>
    <col min="6" max="7" width="11.6640625" customWidth="1"/>
    <col min="8" max="8" width="12" customWidth="1"/>
    <col min="9" max="9" width="11.21875" customWidth="1"/>
    <col min="10" max="10" width="11.88671875" customWidth="1"/>
    <col min="11" max="11" width="11.5546875" customWidth="1"/>
    <col min="12" max="12" width="13.6640625" customWidth="1"/>
    <col min="13" max="13" width="15" customWidth="1"/>
    <col min="14" max="14" width="10.6640625" customWidth="1"/>
    <col min="15" max="15" width="10.6640625" style="56" customWidth="1"/>
    <col min="16" max="16" width="18.33203125" customWidth="1"/>
  </cols>
  <sheetData>
    <row r="1" spans="1:16" ht="18" x14ac:dyDescent="0.35">
      <c r="A1" s="81" t="s">
        <v>28</v>
      </c>
      <c r="B1" s="81"/>
      <c r="C1" s="81"/>
      <c r="D1" s="81"/>
      <c r="E1" s="81"/>
      <c r="F1" s="81"/>
      <c r="G1" s="81"/>
      <c r="H1" s="81"/>
      <c r="I1" s="81"/>
      <c r="J1" s="81"/>
      <c r="K1" s="81"/>
      <c r="L1" s="81"/>
      <c r="M1" s="81"/>
      <c r="N1" s="67"/>
      <c r="O1" s="24"/>
    </row>
    <row r="2" spans="1:16" ht="41.25" customHeight="1" x14ac:dyDescent="0.3">
      <c r="A2" s="79" t="s">
        <v>39</v>
      </c>
      <c r="B2" s="79"/>
      <c r="C2" s="79"/>
      <c r="D2" s="79"/>
      <c r="E2" s="79"/>
      <c r="F2" s="79"/>
      <c r="G2" s="79"/>
      <c r="H2" s="79"/>
      <c r="I2" s="79"/>
      <c r="J2" s="79"/>
      <c r="K2" s="79"/>
      <c r="L2" s="79"/>
      <c r="M2" s="79"/>
      <c r="N2" s="64"/>
      <c r="O2" s="25"/>
    </row>
    <row r="3" spans="1:16" ht="23.25" customHeight="1" x14ac:dyDescent="0.3">
      <c r="A3" s="80" t="s">
        <v>59</v>
      </c>
      <c r="B3" s="80"/>
      <c r="C3" s="80"/>
      <c r="D3" s="80"/>
      <c r="E3" s="80"/>
      <c r="F3" s="80"/>
      <c r="G3" s="80"/>
      <c r="H3" s="80"/>
      <c r="I3" s="80"/>
      <c r="J3" s="80"/>
      <c r="K3" s="80"/>
      <c r="L3" s="80"/>
      <c r="M3" s="80"/>
      <c r="N3" s="65"/>
      <c r="O3" s="26"/>
    </row>
    <row r="4" spans="1:16" ht="18" customHeight="1" x14ac:dyDescent="0.3">
      <c r="A4" s="1"/>
      <c r="B4" s="1"/>
      <c r="C4" s="1"/>
      <c r="D4" s="1"/>
      <c r="E4" s="1"/>
      <c r="F4" s="1"/>
      <c r="G4" s="1"/>
      <c r="H4" s="1"/>
      <c r="I4" s="1"/>
      <c r="J4" s="1"/>
      <c r="K4" s="1"/>
      <c r="L4" s="1"/>
      <c r="M4" s="1"/>
      <c r="N4" s="1"/>
      <c r="O4" s="27"/>
    </row>
    <row r="5" spans="1:16" s="35" customFormat="1" ht="23.25" customHeight="1" x14ac:dyDescent="0.3">
      <c r="A5" s="86" t="s">
        <v>0</v>
      </c>
      <c r="B5" s="86" t="s">
        <v>33</v>
      </c>
      <c r="C5" s="86" t="s">
        <v>9</v>
      </c>
      <c r="D5" s="86" t="s">
        <v>52</v>
      </c>
      <c r="E5" s="89" t="s">
        <v>53</v>
      </c>
      <c r="F5" s="90"/>
      <c r="G5" s="95" t="s">
        <v>34</v>
      </c>
      <c r="H5" s="96"/>
      <c r="I5" s="96"/>
      <c r="J5" s="96"/>
      <c r="K5" s="96"/>
      <c r="L5" s="97"/>
      <c r="M5" s="86" t="s">
        <v>1</v>
      </c>
      <c r="N5" s="100"/>
      <c r="O5" s="77"/>
    </row>
    <row r="6" spans="1:16" s="35" customFormat="1" ht="44.25" customHeight="1" x14ac:dyDescent="0.3">
      <c r="A6" s="87"/>
      <c r="B6" s="87"/>
      <c r="C6" s="87"/>
      <c r="D6" s="87"/>
      <c r="E6" s="91"/>
      <c r="F6" s="92"/>
      <c r="G6" s="95" t="s">
        <v>54</v>
      </c>
      <c r="H6" s="97"/>
      <c r="I6" s="95" t="s">
        <v>55</v>
      </c>
      <c r="J6" s="97"/>
      <c r="K6" s="95" t="s">
        <v>56</v>
      </c>
      <c r="L6" s="97"/>
      <c r="M6" s="87"/>
      <c r="N6" s="100"/>
      <c r="O6" s="77"/>
    </row>
    <row r="7" spans="1:16" s="35" customFormat="1" ht="4.5" customHeight="1" x14ac:dyDescent="0.3">
      <c r="A7" s="87"/>
      <c r="B7" s="87"/>
      <c r="C7" s="87"/>
      <c r="D7" s="87"/>
      <c r="E7" s="91"/>
      <c r="F7" s="92"/>
      <c r="G7" s="86" t="s">
        <v>57</v>
      </c>
      <c r="H7" s="86" t="s">
        <v>58</v>
      </c>
      <c r="I7" s="86" t="s">
        <v>57</v>
      </c>
      <c r="J7" s="86" t="s">
        <v>58</v>
      </c>
      <c r="K7" s="86" t="s">
        <v>57</v>
      </c>
      <c r="L7" s="86" t="s">
        <v>58</v>
      </c>
      <c r="M7" s="87"/>
      <c r="N7" s="100"/>
      <c r="O7" s="77"/>
    </row>
    <row r="8" spans="1:16" s="35" customFormat="1" ht="11.25" hidden="1" customHeight="1" x14ac:dyDescent="0.3">
      <c r="A8" s="87"/>
      <c r="B8" s="87"/>
      <c r="C8" s="87"/>
      <c r="D8" s="87"/>
      <c r="E8" s="91"/>
      <c r="F8" s="92"/>
      <c r="G8" s="87"/>
      <c r="H8" s="87"/>
      <c r="I8" s="87"/>
      <c r="J8" s="87"/>
      <c r="K8" s="87"/>
      <c r="L8" s="87"/>
      <c r="M8" s="87"/>
      <c r="N8" s="100"/>
      <c r="O8" s="77"/>
    </row>
    <row r="9" spans="1:16" s="35" customFormat="1" ht="12" hidden="1" customHeight="1" x14ac:dyDescent="0.3">
      <c r="A9" s="87"/>
      <c r="B9" s="87"/>
      <c r="C9" s="87"/>
      <c r="D9" s="87"/>
      <c r="E9" s="91"/>
      <c r="F9" s="92"/>
      <c r="G9" s="87"/>
      <c r="H9" s="87"/>
      <c r="I9" s="87"/>
      <c r="J9" s="87"/>
      <c r="K9" s="87"/>
      <c r="L9" s="87"/>
      <c r="M9" s="87"/>
      <c r="N9" s="100"/>
      <c r="O9" s="77"/>
    </row>
    <row r="10" spans="1:16" s="35" customFormat="1" ht="4.5" hidden="1" customHeight="1" x14ac:dyDescent="0.3">
      <c r="A10" s="87"/>
      <c r="B10" s="87"/>
      <c r="C10" s="87"/>
      <c r="D10" s="87"/>
      <c r="E10" s="93"/>
      <c r="F10" s="94"/>
      <c r="G10" s="87"/>
      <c r="H10" s="87"/>
      <c r="I10" s="87"/>
      <c r="J10" s="87"/>
      <c r="K10" s="87"/>
      <c r="L10" s="87"/>
      <c r="M10" s="87"/>
      <c r="N10" s="100"/>
      <c r="O10" s="77"/>
    </row>
    <row r="11" spans="1:16" s="35" customFormat="1" ht="60" customHeight="1" x14ac:dyDescent="0.3">
      <c r="A11" s="88"/>
      <c r="B11" s="88"/>
      <c r="C11" s="88"/>
      <c r="D11" s="88"/>
      <c r="E11" s="78" t="s">
        <v>21</v>
      </c>
      <c r="F11" s="78" t="s">
        <v>22</v>
      </c>
      <c r="G11" s="88"/>
      <c r="H11" s="88"/>
      <c r="I11" s="88"/>
      <c r="J11" s="88"/>
      <c r="K11" s="88"/>
      <c r="L11" s="88"/>
      <c r="M11" s="88"/>
      <c r="N11" s="100"/>
      <c r="O11" s="77"/>
    </row>
    <row r="12" spans="1:16" x14ac:dyDescent="0.3">
      <c r="A12" s="2" t="s">
        <v>2</v>
      </c>
      <c r="B12" s="2" t="s">
        <v>3</v>
      </c>
      <c r="C12" s="2" t="s">
        <v>4</v>
      </c>
      <c r="D12" s="2" t="s">
        <v>19</v>
      </c>
      <c r="E12" s="2" t="s">
        <v>5</v>
      </c>
      <c r="F12" s="2" t="s">
        <v>20</v>
      </c>
      <c r="G12" s="2" t="s">
        <v>23</v>
      </c>
      <c r="H12" s="2" t="s">
        <v>25</v>
      </c>
      <c r="I12" s="19" t="s">
        <v>6</v>
      </c>
      <c r="J12" s="19" t="s">
        <v>24</v>
      </c>
      <c r="K12" s="20" t="s">
        <v>29</v>
      </c>
      <c r="L12" s="19" t="s">
        <v>30</v>
      </c>
      <c r="M12" s="19" t="s">
        <v>31</v>
      </c>
      <c r="N12" s="59"/>
      <c r="O12" s="28"/>
    </row>
    <row r="13" spans="1:16" s="30" customFormat="1" ht="28.5" customHeight="1" x14ac:dyDescent="0.3">
      <c r="A13" s="3">
        <v>1</v>
      </c>
      <c r="B13" s="4" t="s">
        <v>7</v>
      </c>
      <c r="C13" s="3">
        <f>SUM(C14:C21)</f>
        <v>234</v>
      </c>
      <c r="D13" s="3" t="s">
        <v>26</v>
      </c>
      <c r="E13" s="5"/>
      <c r="F13" s="5"/>
      <c r="G13" s="5"/>
      <c r="H13" s="6">
        <f>SUM(H14:H21)</f>
        <v>2860731365.3333335</v>
      </c>
      <c r="I13" s="6"/>
      <c r="J13" s="6">
        <f>SUM(J14:J21)</f>
        <v>2769827365.3333335</v>
      </c>
      <c r="K13" s="6"/>
      <c r="L13" s="6">
        <f>SUM(L14:L21)</f>
        <v>2402177365.3333335</v>
      </c>
      <c r="M13" s="5"/>
      <c r="N13" s="60"/>
      <c r="O13" s="29"/>
    </row>
    <row r="14" spans="1:16" s="33" customFormat="1" ht="33" customHeight="1" x14ac:dyDescent="0.3">
      <c r="A14" s="7"/>
      <c r="B14" s="31" t="s">
        <v>35</v>
      </c>
      <c r="C14" s="7">
        <v>16</v>
      </c>
      <c r="D14" s="7" t="s">
        <v>36</v>
      </c>
      <c r="E14" s="9">
        <v>92215398</v>
      </c>
      <c r="F14" s="9">
        <f t="shared" ref="F14:F21" si="0">C14*E14</f>
        <v>1475446368</v>
      </c>
      <c r="G14" s="9">
        <f>C14*8840000</f>
        <v>141440000</v>
      </c>
      <c r="H14" s="9">
        <f t="shared" ref="H14:H21" si="1">(F14/3)-G14</f>
        <v>350375456</v>
      </c>
      <c r="I14" s="9">
        <f>C14*9150000</f>
        <v>146400000</v>
      </c>
      <c r="J14" s="9">
        <f t="shared" ref="J14:J21" si="2">(F14/3)-I14</f>
        <v>345415456</v>
      </c>
      <c r="K14" s="9">
        <f>C14*9900000</f>
        <v>158400000</v>
      </c>
      <c r="L14" s="9">
        <f t="shared" ref="L14:L21" si="3">(F14/3)-K14</f>
        <v>333415456</v>
      </c>
      <c r="M14" s="58"/>
      <c r="N14" s="99"/>
      <c r="O14" s="32"/>
    </row>
    <row r="15" spans="1:16" s="35" customFormat="1" ht="24" x14ac:dyDescent="0.3">
      <c r="A15" s="10"/>
      <c r="B15" s="31" t="s">
        <v>11</v>
      </c>
      <c r="C15" s="7">
        <v>23</v>
      </c>
      <c r="D15" s="7" t="s">
        <v>36</v>
      </c>
      <c r="E15" s="9">
        <v>65771046</v>
      </c>
      <c r="F15" s="9">
        <f t="shared" si="0"/>
        <v>1512734058</v>
      </c>
      <c r="G15" s="9">
        <f>C15*8840000</f>
        <v>203320000</v>
      </c>
      <c r="H15" s="9">
        <f t="shared" si="1"/>
        <v>300924686</v>
      </c>
      <c r="I15" s="9">
        <f>C15*9150000</f>
        <v>210450000</v>
      </c>
      <c r="J15" s="9">
        <f t="shared" si="2"/>
        <v>293794686</v>
      </c>
      <c r="K15" s="9">
        <f>C15*9900000</f>
        <v>227700000</v>
      </c>
      <c r="L15" s="9">
        <f t="shared" si="3"/>
        <v>276544686</v>
      </c>
      <c r="M15" s="58"/>
      <c r="N15" s="99"/>
      <c r="O15" s="32"/>
      <c r="P15" s="34"/>
    </row>
    <row r="16" spans="1:16" s="35" customFormat="1" ht="24" x14ac:dyDescent="0.3">
      <c r="A16" s="11"/>
      <c r="B16" s="31" t="s">
        <v>12</v>
      </c>
      <c r="C16" s="7">
        <v>40</v>
      </c>
      <c r="D16" s="7" t="s">
        <v>36</v>
      </c>
      <c r="E16" s="9">
        <v>54136978</v>
      </c>
      <c r="F16" s="9">
        <f t="shared" si="0"/>
        <v>2165479120</v>
      </c>
      <c r="G16" s="9">
        <f>C16*15008000</f>
        <v>600320000</v>
      </c>
      <c r="H16" s="9">
        <f t="shared" si="1"/>
        <v>121506373.33333337</v>
      </c>
      <c r="I16" s="9">
        <f>C16*15540000</f>
        <v>621600000</v>
      </c>
      <c r="J16" s="9">
        <f t="shared" si="2"/>
        <v>100226373.33333337</v>
      </c>
      <c r="K16" s="9">
        <f>C16*16800000</f>
        <v>672000000</v>
      </c>
      <c r="L16" s="9">
        <f t="shared" si="3"/>
        <v>49826373.333333373</v>
      </c>
      <c r="M16" s="58"/>
      <c r="N16" s="99"/>
      <c r="O16" s="32"/>
    </row>
    <row r="17" spans="1:15" s="35" customFormat="1" ht="24" x14ac:dyDescent="0.3">
      <c r="A17" s="11"/>
      <c r="B17" s="31" t="s">
        <v>13</v>
      </c>
      <c r="C17" s="7">
        <v>52</v>
      </c>
      <c r="D17" s="7" t="s">
        <v>36</v>
      </c>
      <c r="E17" s="9">
        <v>71903461</v>
      </c>
      <c r="F17" s="9">
        <f t="shared" si="0"/>
        <v>3738979972</v>
      </c>
      <c r="G17" s="9">
        <f>C17*15008000</f>
        <v>780416000</v>
      </c>
      <c r="H17" s="9">
        <f t="shared" si="1"/>
        <v>465910657.33333325</v>
      </c>
      <c r="I17" s="9">
        <f>C17*15540000</f>
        <v>808080000</v>
      </c>
      <c r="J17" s="9">
        <f t="shared" si="2"/>
        <v>438246657.33333325</v>
      </c>
      <c r="K17" s="9">
        <f>C17*16800000</f>
        <v>873600000</v>
      </c>
      <c r="L17" s="9">
        <f t="shared" si="3"/>
        <v>372726657.33333325</v>
      </c>
      <c r="M17" s="58"/>
      <c r="N17" s="99"/>
      <c r="O17" s="32"/>
    </row>
    <row r="18" spans="1:15" s="35" customFormat="1" ht="36" x14ac:dyDescent="0.3">
      <c r="A18" s="11"/>
      <c r="B18" s="31" t="s">
        <v>41</v>
      </c>
      <c r="C18" s="7">
        <v>18</v>
      </c>
      <c r="D18" s="7" t="s">
        <v>42</v>
      </c>
      <c r="E18" s="9">
        <v>67367757</v>
      </c>
      <c r="F18" s="9">
        <f t="shared" si="0"/>
        <v>1212619626</v>
      </c>
      <c r="G18" s="9">
        <f>11950000*C18</f>
        <v>215100000</v>
      </c>
      <c r="H18" s="17">
        <f t="shared" si="1"/>
        <v>189106542</v>
      </c>
      <c r="I18" s="17">
        <f>12240000*C18</f>
        <v>220320000</v>
      </c>
      <c r="J18" s="17">
        <f t="shared" si="2"/>
        <v>183886542</v>
      </c>
      <c r="K18" s="17">
        <f>14400000*C18</f>
        <v>259200000</v>
      </c>
      <c r="L18" s="17">
        <f t="shared" si="3"/>
        <v>145006542</v>
      </c>
      <c r="M18" s="58"/>
      <c r="N18" s="61"/>
      <c r="O18" s="32"/>
    </row>
    <row r="19" spans="1:15" s="35" customFormat="1" ht="36" x14ac:dyDescent="0.3">
      <c r="A19" s="11"/>
      <c r="B19" s="57" t="s">
        <v>43</v>
      </c>
      <c r="C19" s="7">
        <v>38</v>
      </c>
      <c r="D19" s="7" t="s">
        <v>42</v>
      </c>
      <c r="E19" s="9">
        <v>66212528</v>
      </c>
      <c r="F19" s="9">
        <f t="shared" si="0"/>
        <v>2516076064</v>
      </c>
      <c r="G19" s="9">
        <f>11950000*C19</f>
        <v>454100000</v>
      </c>
      <c r="H19" s="17">
        <f t="shared" si="1"/>
        <v>384592021.33333337</v>
      </c>
      <c r="I19" s="17">
        <f>12240000*C19</f>
        <v>465120000</v>
      </c>
      <c r="J19" s="17">
        <f t="shared" si="2"/>
        <v>373572021.33333337</v>
      </c>
      <c r="K19" s="17">
        <f>14400000*C19</f>
        <v>547200000</v>
      </c>
      <c r="L19" s="17">
        <f t="shared" si="3"/>
        <v>291492021.33333337</v>
      </c>
      <c r="M19" s="58"/>
      <c r="N19" s="61"/>
      <c r="O19" s="32"/>
    </row>
    <row r="20" spans="1:15" s="35" customFormat="1" ht="36" x14ac:dyDescent="0.3">
      <c r="A20" s="11"/>
      <c r="B20" s="57" t="s">
        <v>44</v>
      </c>
      <c r="C20" s="7">
        <v>29</v>
      </c>
      <c r="D20" s="7" t="s">
        <v>42</v>
      </c>
      <c r="E20" s="9">
        <v>77470352</v>
      </c>
      <c r="F20" s="9">
        <f t="shared" si="0"/>
        <v>2246640208</v>
      </c>
      <c r="G20" s="9">
        <f>11950000*C20</f>
        <v>346550000</v>
      </c>
      <c r="H20" s="17">
        <f t="shared" si="1"/>
        <v>402330069.33333337</v>
      </c>
      <c r="I20" s="17">
        <f>12240000*C20</f>
        <v>354960000</v>
      </c>
      <c r="J20" s="17">
        <f t="shared" si="2"/>
        <v>393920069.33333337</v>
      </c>
      <c r="K20" s="17">
        <f>14400000*C20</f>
        <v>417600000</v>
      </c>
      <c r="L20" s="17">
        <f t="shared" si="3"/>
        <v>331280069.33333337</v>
      </c>
      <c r="M20" s="58"/>
      <c r="N20" s="61"/>
      <c r="O20" s="32"/>
    </row>
    <row r="21" spans="1:15" s="35" customFormat="1" ht="36" x14ac:dyDescent="0.3">
      <c r="A21" s="11"/>
      <c r="B21" s="57" t="s">
        <v>45</v>
      </c>
      <c r="C21" s="7">
        <v>18</v>
      </c>
      <c r="D21" s="7" t="s">
        <v>42</v>
      </c>
      <c r="E21" s="9">
        <v>143514260</v>
      </c>
      <c r="F21" s="9">
        <f t="shared" si="0"/>
        <v>2583256680</v>
      </c>
      <c r="G21" s="9">
        <f>11950000*C21</f>
        <v>215100000</v>
      </c>
      <c r="H21" s="17">
        <f t="shared" si="1"/>
        <v>645985560</v>
      </c>
      <c r="I21" s="17">
        <f>12240000*C21</f>
        <v>220320000</v>
      </c>
      <c r="J21" s="17">
        <f t="shared" si="2"/>
        <v>640765560</v>
      </c>
      <c r="K21" s="17">
        <f>14400000*C21</f>
        <v>259200000</v>
      </c>
      <c r="L21" s="17">
        <f t="shared" si="3"/>
        <v>601885560</v>
      </c>
      <c r="M21" s="58"/>
      <c r="N21" s="61"/>
      <c r="O21" s="32"/>
    </row>
    <row r="22" spans="1:15" s="37" customFormat="1" ht="18" customHeight="1" x14ac:dyDescent="0.3">
      <c r="A22" s="14">
        <v>2</v>
      </c>
      <c r="B22" s="12" t="s">
        <v>14</v>
      </c>
      <c r="C22" s="13">
        <f>SUM(C23:C34)</f>
        <v>636</v>
      </c>
      <c r="D22" s="14" t="s">
        <v>27</v>
      </c>
      <c r="E22" s="15"/>
      <c r="F22" s="15"/>
      <c r="G22" s="15"/>
      <c r="H22" s="22">
        <f>SUM(H23:H34)</f>
        <v>9314285866</v>
      </c>
      <c r="I22" s="22"/>
      <c r="J22" s="22">
        <f>SUM(J23:J34)</f>
        <v>9070637866</v>
      </c>
      <c r="K22" s="22"/>
      <c r="L22" s="22"/>
      <c r="M22" s="23"/>
      <c r="N22" s="62"/>
      <c r="O22" s="36"/>
    </row>
    <row r="23" spans="1:15" s="35" customFormat="1" ht="24" x14ac:dyDescent="0.3">
      <c r="A23" s="16"/>
      <c r="B23" s="31" t="s">
        <v>15</v>
      </c>
      <c r="C23" s="7">
        <v>21</v>
      </c>
      <c r="D23" s="66" t="s">
        <v>37</v>
      </c>
      <c r="E23" s="9">
        <v>27336934</v>
      </c>
      <c r="F23" s="9">
        <f>C23*E23</f>
        <v>574075614</v>
      </c>
      <c r="G23" s="9">
        <f>6720000*C23</f>
        <v>141120000</v>
      </c>
      <c r="H23" s="17">
        <f>(F23/2)-G23</f>
        <v>145917807</v>
      </c>
      <c r="I23" s="9">
        <f>7400000*C23</f>
        <v>155400000</v>
      </c>
      <c r="J23" s="17">
        <f>(F23/2)-I23</f>
        <v>131637807</v>
      </c>
      <c r="K23" s="17"/>
      <c r="L23" s="17"/>
      <c r="M23" s="58"/>
      <c r="N23" s="99"/>
      <c r="O23" s="32"/>
    </row>
    <row r="24" spans="1:15" s="35" customFormat="1" ht="29.25" customHeight="1" x14ac:dyDescent="0.3">
      <c r="A24" s="16"/>
      <c r="B24" s="31" t="s">
        <v>8</v>
      </c>
      <c r="C24" s="7">
        <v>52</v>
      </c>
      <c r="D24" s="66" t="s">
        <v>37</v>
      </c>
      <c r="E24" s="9">
        <v>25710738</v>
      </c>
      <c r="F24" s="9">
        <f>C24*E24</f>
        <v>1336958376</v>
      </c>
      <c r="G24" s="9">
        <f>10080000*C24</f>
        <v>524160000</v>
      </c>
      <c r="H24" s="17">
        <f>(F24/2)-G24</f>
        <v>144319188</v>
      </c>
      <c r="I24" s="9">
        <f>11100000*C24</f>
        <v>577200000</v>
      </c>
      <c r="J24" s="17">
        <f>(F24/2)-I24</f>
        <v>91279188</v>
      </c>
      <c r="K24" s="17"/>
      <c r="L24" s="17"/>
      <c r="M24" s="58"/>
      <c r="N24" s="99"/>
      <c r="O24" s="32"/>
    </row>
    <row r="25" spans="1:15" s="35" customFormat="1" ht="24" x14ac:dyDescent="0.3">
      <c r="A25" s="16"/>
      <c r="B25" s="31" t="s">
        <v>10</v>
      </c>
      <c r="C25" s="7">
        <v>36</v>
      </c>
      <c r="D25" s="66" t="s">
        <v>37</v>
      </c>
      <c r="E25" s="9">
        <v>46530736</v>
      </c>
      <c r="F25" s="9">
        <f>C25*E25</f>
        <v>1675106496</v>
      </c>
      <c r="G25" s="9">
        <f>9660000*C25</f>
        <v>347760000</v>
      </c>
      <c r="H25" s="17">
        <f>(F25/2)-G25</f>
        <v>489793248</v>
      </c>
      <c r="I25" s="9">
        <f>10638000*C25</f>
        <v>382968000</v>
      </c>
      <c r="J25" s="17">
        <f>(F25/2)-I25</f>
        <v>454585248</v>
      </c>
      <c r="K25" s="17"/>
      <c r="L25" s="17"/>
      <c r="M25" s="58"/>
      <c r="N25" s="99"/>
      <c r="O25" s="32"/>
    </row>
    <row r="26" spans="1:15" s="35" customFormat="1" ht="24" x14ac:dyDescent="0.3">
      <c r="A26" s="16"/>
      <c r="B26" s="31" t="s">
        <v>11</v>
      </c>
      <c r="C26" s="7">
        <v>36</v>
      </c>
      <c r="D26" s="66" t="s">
        <v>37</v>
      </c>
      <c r="E26" s="9">
        <v>52342542</v>
      </c>
      <c r="F26" s="9">
        <f>C26*E26</f>
        <v>1884331512</v>
      </c>
      <c r="G26" s="9">
        <f>6925000*C26</f>
        <v>249300000</v>
      </c>
      <c r="H26" s="17">
        <f>(F26/2)-G26</f>
        <v>692865756</v>
      </c>
      <c r="I26" s="9">
        <f>7625000*C26</f>
        <v>274500000</v>
      </c>
      <c r="J26" s="17">
        <f>(F26/2)-I26</f>
        <v>667665756</v>
      </c>
      <c r="K26" s="17"/>
      <c r="L26" s="17"/>
      <c r="M26" s="58"/>
      <c r="N26" s="99"/>
      <c r="O26" s="32"/>
    </row>
    <row r="27" spans="1:15" s="35" customFormat="1" ht="39" customHeight="1" x14ac:dyDescent="0.3">
      <c r="A27" s="16"/>
      <c r="B27" s="31" t="s">
        <v>41</v>
      </c>
      <c r="C27" s="7">
        <v>137</v>
      </c>
      <c r="D27" s="8" t="s">
        <v>46</v>
      </c>
      <c r="E27" s="9">
        <v>50864929</v>
      </c>
      <c r="F27" s="9">
        <f t="shared" ref="F27:F34" si="4">E27*C27</f>
        <v>6968495273</v>
      </c>
      <c r="G27" s="9">
        <f t="shared" ref="G27:G33" si="5">9960000*C27</f>
        <v>1364520000</v>
      </c>
      <c r="H27" s="68">
        <f>F27/2-G27</f>
        <v>2119727636.5</v>
      </c>
      <c r="I27" s="69">
        <f>10200000*C27</f>
        <v>1397400000</v>
      </c>
      <c r="J27" s="69">
        <f>(F27/2)-I27</f>
        <v>2086847636.5</v>
      </c>
      <c r="K27" s="69"/>
      <c r="L27" s="69"/>
      <c r="M27" s="58"/>
      <c r="N27" s="99"/>
      <c r="O27" s="32"/>
    </row>
    <row r="28" spans="1:15" s="35" customFormat="1" ht="40.5" customHeight="1" x14ac:dyDescent="0.3">
      <c r="A28" s="16"/>
      <c r="B28" s="57" t="s">
        <v>47</v>
      </c>
      <c r="C28" s="70">
        <v>21</v>
      </c>
      <c r="D28" s="8" t="s">
        <v>46</v>
      </c>
      <c r="E28" s="68">
        <v>29885310</v>
      </c>
      <c r="F28" s="9">
        <f t="shared" si="4"/>
        <v>627591510</v>
      </c>
      <c r="G28" s="9">
        <f>9960000*C28</f>
        <v>209160000</v>
      </c>
      <c r="H28" s="68">
        <f t="shared" ref="H28:H34" si="6">F28/2-G28</f>
        <v>104635755</v>
      </c>
      <c r="I28" s="69">
        <f t="shared" ref="I28:I33" si="7">10200000*C28</f>
        <v>214200000</v>
      </c>
      <c r="J28" s="69">
        <f t="shared" ref="J28:J33" si="8">(F28/2)-I28</f>
        <v>99595755</v>
      </c>
      <c r="K28" s="69"/>
      <c r="L28" s="69"/>
      <c r="M28" s="58"/>
      <c r="N28" s="99"/>
      <c r="O28" s="32"/>
    </row>
    <row r="29" spans="1:15" s="35" customFormat="1" ht="51.75" customHeight="1" x14ac:dyDescent="0.3">
      <c r="A29" s="16"/>
      <c r="B29" s="57" t="s">
        <v>43</v>
      </c>
      <c r="C29" s="7">
        <v>93</v>
      </c>
      <c r="D29" s="8" t="s">
        <v>46</v>
      </c>
      <c r="E29" s="9">
        <v>48196916</v>
      </c>
      <c r="F29" s="9">
        <f t="shared" si="4"/>
        <v>4482313188</v>
      </c>
      <c r="G29" s="9">
        <f t="shared" si="5"/>
        <v>926280000</v>
      </c>
      <c r="H29" s="68">
        <f t="shared" si="6"/>
        <v>1314876594</v>
      </c>
      <c r="I29" s="69">
        <f t="shared" si="7"/>
        <v>948600000</v>
      </c>
      <c r="J29" s="69">
        <f t="shared" si="8"/>
        <v>1292556594</v>
      </c>
      <c r="K29" s="69"/>
      <c r="L29" s="69"/>
      <c r="M29" s="58"/>
      <c r="N29" s="99"/>
      <c r="O29" s="32"/>
    </row>
    <row r="30" spans="1:15" s="35" customFormat="1" ht="39.75" customHeight="1" x14ac:dyDescent="0.3">
      <c r="A30" s="16"/>
      <c r="B30" s="57" t="s">
        <v>44</v>
      </c>
      <c r="C30" s="7">
        <v>112</v>
      </c>
      <c r="D30" s="8" t="s">
        <v>46</v>
      </c>
      <c r="E30" s="9">
        <v>58338487</v>
      </c>
      <c r="F30" s="9">
        <f t="shared" si="4"/>
        <v>6533910544</v>
      </c>
      <c r="G30" s="9">
        <f t="shared" si="5"/>
        <v>1115520000</v>
      </c>
      <c r="H30" s="68">
        <f t="shared" si="6"/>
        <v>2151435272</v>
      </c>
      <c r="I30" s="69">
        <f t="shared" si="7"/>
        <v>1142400000</v>
      </c>
      <c r="J30" s="69">
        <f t="shared" si="8"/>
        <v>2124555272</v>
      </c>
      <c r="K30" s="69"/>
      <c r="L30" s="69"/>
      <c r="M30" s="58"/>
      <c r="N30" s="99"/>
      <c r="O30" s="32"/>
    </row>
    <row r="31" spans="1:15" s="35" customFormat="1" ht="39" customHeight="1" x14ac:dyDescent="0.3">
      <c r="A31" s="16"/>
      <c r="B31" s="57" t="s">
        <v>45</v>
      </c>
      <c r="C31" s="7">
        <v>37</v>
      </c>
      <c r="D31" s="8" t="s">
        <v>46</v>
      </c>
      <c r="E31" s="9">
        <v>92900758</v>
      </c>
      <c r="F31" s="9">
        <f t="shared" si="4"/>
        <v>3437328046</v>
      </c>
      <c r="G31" s="9">
        <f t="shared" si="5"/>
        <v>368520000</v>
      </c>
      <c r="H31" s="68">
        <f t="shared" si="6"/>
        <v>1350144023</v>
      </c>
      <c r="I31" s="69">
        <f t="shared" si="7"/>
        <v>377400000</v>
      </c>
      <c r="J31" s="69">
        <f t="shared" si="8"/>
        <v>1341264023</v>
      </c>
      <c r="K31" s="69"/>
      <c r="L31" s="69"/>
      <c r="M31" s="58"/>
      <c r="N31" s="99"/>
      <c r="O31" s="32"/>
    </row>
    <row r="32" spans="1:15" s="35" customFormat="1" ht="51.75" customHeight="1" x14ac:dyDescent="0.3">
      <c r="A32" s="16"/>
      <c r="B32" s="31" t="s">
        <v>48</v>
      </c>
      <c r="C32" s="71">
        <v>20</v>
      </c>
      <c r="D32" s="8" t="s">
        <v>46</v>
      </c>
      <c r="E32" s="72">
        <v>40441360</v>
      </c>
      <c r="F32" s="72">
        <f t="shared" si="4"/>
        <v>808827200</v>
      </c>
      <c r="G32" s="9">
        <f t="shared" si="5"/>
        <v>199200000</v>
      </c>
      <c r="H32" s="73">
        <f t="shared" si="6"/>
        <v>205213600</v>
      </c>
      <c r="I32" s="69">
        <f t="shared" si="7"/>
        <v>204000000</v>
      </c>
      <c r="J32" s="69">
        <f t="shared" si="8"/>
        <v>200413600</v>
      </c>
      <c r="K32" s="74"/>
      <c r="L32" s="74"/>
      <c r="M32" s="58"/>
      <c r="N32" s="99"/>
      <c r="O32" s="32"/>
    </row>
    <row r="33" spans="1:15" s="35" customFormat="1" ht="39.75" customHeight="1" x14ac:dyDescent="0.3">
      <c r="A33" s="16"/>
      <c r="B33" s="31" t="s">
        <v>49</v>
      </c>
      <c r="C33" s="71">
        <v>47</v>
      </c>
      <c r="D33" s="8" t="s">
        <v>46</v>
      </c>
      <c r="E33" s="72">
        <v>38076331</v>
      </c>
      <c r="F33" s="72">
        <f t="shared" si="4"/>
        <v>1789587557</v>
      </c>
      <c r="G33" s="9">
        <f t="shared" si="5"/>
        <v>468120000</v>
      </c>
      <c r="H33" s="72">
        <f t="shared" si="6"/>
        <v>426673778.5</v>
      </c>
      <c r="I33" s="69">
        <f t="shared" si="7"/>
        <v>479400000</v>
      </c>
      <c r="J33" s="69">
        <f t="shared" si="8"/>
        <v>415393778.5</v>
      </c>
      <c r="K33" s="74"/>
      <c r="L33" s="74"/>
      <c r="M33" s="58"/>
      <c r="N33" s="99"/>
      <c r="O33" s="32"/>
    </row>
    <row r="34" spans="1:15" s="35" customFormat="1" ht="42" customHeight="1" x14ac:dyDescent="0.3">
      <c r="A34" s="16"/>
      <c r="B34" s="57" t="s">
        <v>50</v>
      </c>
      <c r="C34" s="7">
        <v>24</v>
      </c>
      <c r="D34" s="8" t="s">
        <v>46</v>
      </c>
      <c r="E34" s="9">
        <v>27336934</v>
      </c>
      <c r="F34" s="9">
        <f t="shared" si="4"/>
        <v>656086416</v>
      </c>
      <c r="G34" s="9">
        <f>6640000*C34</f>
        <v>159360000</v>
      </c>
      <c r="H34" s="68">
        <f t="shared" si="6"/>
        <v>168683208</v>
      </c>
      <c r="I34" s="69">
        <f>6800000*C34</f>
        <v>163200000</v>
      </c>
      <c r="J34" s="69">
        <f>(F34/2)-I34</f>
        <v>164843208</v>
      </c>
      <c r="K34" s="69"/>
      <c r="L34" s="69"/>
      <c r="M34" s="58"/>
      <c r="N34" s="99"/>
      <c r="O34" s="32"/>
    </row>
    <row r="35" spans="1:15" s="42" customFormat="1" ht="18.75" customHeight="1" x14ac:dyDescent="0.35">
      <c r="A35" s="101" t="s">
        <v>16</v>
      </c>
      <c r="B35" s="102"/>
      <c r="C35" s="38">
        <f>C36+C37</f>
        <v>870</v>
      </c>
      <c r="D35" s="39"/>
      <c r="E35" s="9"/>
      <c r="F35" s="40"/>
      <c r="G35" s="40"/>
      <c r="H35" s="38">
        <f>H36+H37</f>
        <v>12175017231.333334</v>
      </c>
      <c r="I35" s="38"/>
      <c r="J35" s="38">
        <f>J36+J37</f>
        <v>11840465231.333334</v>
      </c>
      <c r="K35" s="38"/>
      <c r="L35" s="38">
        <f>L36+L37</f>
        <v>2402177365.3333335</v>
      </c>
      <c r="M35" s="40"/>
      <c r="N35" s="63"/>
      <c r="O35" s="41"/>
    </row>
    <row r="36" spans="1:15" s="42" customFormat="1" ht="18.75" customHeight="1" x14ac:dyDescent="0.35">
      <c r="A36" s="84" t="s">
        <v>17</v>
      </c>
      <c r="B36" s="85"/>
      <c r="C36" s="18">
        <f>C13</f>
        <v>234</v>
      </c>
      <c r="D36" s="39"/>
      <c r="E36" s="9"/>
      <c r="F36" s="40"/>
      <c r="G36" s="40"/>
      <c r="H36" s="43">
        <f>H13</f>
        <v>2860731365.3333335</v>
      </c>
      <c r="I36" s="43"/>
      <c r="J36" s="43">
        <f>J13</f>
        <v>2769827365.3333335</v>
      </c>
      <c r="K36" s="43"/>
      <c r="L36" s="43">
        <f>L13</f>
        <v>2402177365.3333335</v>
      </c>
      <c r="M36" s="40"/>
      <c r="N36" s="63"/>
      <c r="O36" s="41"/>
    </row>
    <row r="37" spans="1:15" s="35" customFormat="1" ht="18.75" customHeight="1" x14ac:dyDescent="0.3">
      <c r="A37" s="84" t="s">
        <v>18</v>
      </c>
      <c r="B37" s="85"/>
      <c r="C37" s="18">
        <f>C22</f>
        <v>636</v>
      </c>
      <c r="D37" s="39"/>
      <c r="E37" s="9"/>
      <c r="F37" s="40"/>
      <c r="G37" s="40"/>
      <c r="H37" s="43">
        <f>H22</f>
        <v>9314285866</v>
      </c>
      <c r="I37" s="43"/>
      <c r="J37" s="43">
        <f>J22</f>
        <v>9070637866</v>
      </c>
      <c r="K37" s="43"/>
      <c r="L37" s="43">
        <f>L22</f>
        <v>0</v>
      </c>
      <c r="M37" s="40"/>
      <c r="N37" s="63"/>
      <c r="O37" s="41"/>
    </row>
    <row r="38" spans="1:15" x14ac:dyDescent="0.3">
      <c r="A38" s="44"/>
      <c r="B38" s="44"/>
      <c r="C38" s="44"/>
      <c r="D38" s="45"/>
      <c r="E38" s="44"/>
      <c r="F38" s="44"/>
      <c r="G38" s="44"/>
      <c r="H38" s="44"/>
      <c r="I38" s="44"/>
      <c r="J38" s="44"/>
      <c r="K38" s="44"/>
      <c r="L38" s="44"/>
      <c r="M38" s="44"/>
      <c r="N38" s="44"/>
      <c r="O38" s="46"/>
    </row>
    <row r="39" spans="1:15" ht="16.2" x14ac:dyDescent="0.35">
      <c r="A39" s="21" t="s">
        <v>32</v>
      </c>
      <c r="O39" s="48"/>
    </row>
    <row r="40" spans="1:15" s="50" customFormat="1" ht="90" customHeight="1" x14ac:dyDescent="0.25">
      <c r="A40" s="82" t="s">
        <v>40</v>
      </c>
      <c r="B40" s="82"/>
      <c r="C40" s="82"/>
      <c r="D40" s="82"/>
      <c r="E40" s="82"/>
      <c r="F40" s="82"/>
      <c r="G40" s="82"/>
      <c r="H40" s="82"/>
      <c r="I40" s="82"/>
      <c r="J40" s="82"/>
      <c r="K40" s="82"/>
      <c r="L40" s="82"/>
      <c r="M40" s="82"/>
      <c r="N40" s="75"/>
      <c r="O40" s="49"/>
    </row>
    <row r="41" spans="1:15" s="50" customFormat="1" ht="99.75" customHeight="1" x14ac:dyDescent="0.25">
      <c r="A41" s="83" t="s">
        <v>51</v>
      </c>
      <c r="B41" s="83"/>
      <c r="C41" s="83"/>
      <c r="D41" s="83"/>
      <c r="E41" s="83"/>
      <c r="F41" s="83"/>
      <c r="G41" s="83"/>
      <c r="H41" s="83"/>
      <c r="I41" s="83"/>
      <c r="J41" s="83"/>
      <c r="K41" s="83"/>
      <c r="L41" s="83"/>
      <c r="M41" s="83"/>
      <c r="N41" s="76"/>
      <c r="O41" s="51"/>
    </row>
    <row r="42" spans="1:15" s="50" customFormat="1" ht="97.5" customHeight="1" x14ac:dyDescent="0.25">
      <c r="A42" s="82" t="s">
        <v>38</v>
      </c>
      <c r="B42" s="82"/>
      <c r="C42" s="82"/>
      <c r="D42" s="82"/>
      <c r="E42" s="82"/>
      <c r="F42" s="82"/>
      <c r="G42" s="82"/>
      <c r="H42" s="82"/>
      <c r="I42" s="82"/>
      <c r="J42" s="82"/>
      <c r="K42" s="82"/>
      <c r="L42" s="82"/>
      <c r="M42" s="82"/>
      <c r="N42" s="82"/>
      <c r="O42" s="52"/>
    </row>
    <row r="43" spans="1:15" s="50" customFormat="1" ht="32.25" customHeight="1" x14ac:dyDescent="0.25">
      <c r="A43" s="98"/>
      <c r="B43" s="98"/>
      <c r="C43" s="98"/>
      <c r="D43" s="98"/>
      <c r="E43" s="98"/>
      <c r="F43" s="98"/>
      <c r="G43" s="98"/>
      <c r="H43" s="98"/>
      <c r="I43" s="98"/>
      <c r="J43" s="98"/>
      <c r="K43" s="98"/>
      <c r="L43" s="98"/>
      <c r="M43" s="98"/>
      <c r="N43" s="98"/>
      <c r="O43" s="53"/>
    </row>
    <row r="44" spans="1:15" s="50" customFormat="1" ht="13.8" x14ac:dyDescent="0.25">
      <c r="D44" s="54"/>
      <c r="O44" s="55"/>
    </row>
    <row r="45" spans="1:15" s="50" customFormat="1" ht="13.8" x14ac:dyDescent="0.25">
      <c r="D45" s="54"/>
      <c r="O45" s="55"/>
    </row>
    <row r="46" spans="1:15" s="50" customFormat="1" ht="13.8" x14ac:dyDescent="0.25">
      <c r="D46" s="54"/>
      <c r="O46" s="55"/>
    </row>
  </sheetData>
  <mergeCells count="29">
    <mergeCell ref="K6:L6"/>
    <mergeCell ref="G7:G11"/>
    <mergeCell ref="A42:N42"/>
    <mergeCell ref="N14:N17"/>
    <mergeCell ref="G6:H6"/>
    <mergeCell ref="A35:B35"/>
    <mergeCell ref="A36:B36"/>
    <mergeCell ref="L7:L11"/>
    <mergeCell ref="H7:H11"/>
    <mergeCell ref="I7:I11"/>
    <mergeCell ref="J7:J11"/>
    <mergeCell ref="A43:N43"/>
    <mergeCell ref="A5:A11"/>
    <mergeCell ref="B5:B11"/>
    <mergeCell ref="C5:C11"/>
    <mergeCell ref="N23:N34"/>
    <mergeCell ref="K7:K11"/>
    <mergeCell ref="N5:N11"/>
    <mergeCell ref="I6:J6"/>
    <mergeCell ref="A2:M2"/>
    <mergeCell ref="A3:M3"/>
    <mergeCell ref="A1:M1"/>
    <mergeCell ref="A40:M40"/>
    <mergeCell ref="A41:M41"/>
    <mergeCell ref="A37:B37"/>
    <mergeCell ref="D5:D11"/>
    <mergeCell ref="E5:F10"/>
    <mergeCell ref="G5:L5"/>
    <mergeCell ref="M5:M11"/>
  </mergeCells>
  <phoneticPr fontId="1" type="noConversion"/>
  <pageMargins left="0.37" right="0" top="0.47244094488188981" bottom="0.51181102362204722" header="0.23622047244094491" footer="0.31496062992125984"/>
  <pageSetup paperSize="9" scale="9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DLCH</dc:creator>
  <cp:lastModifiedBy>HP</cp:lastModifiedBy>
  <cp:lastPrinted>2025-04-08T03:21:39Z</cp:lastPrinted>
  <dcterms:created xsi:type="dcterms:W3CDTF">2022-07-15T03:41:58Z</dcterms:created>
  <dcterms:modified xsi:type="dcterms:W3CDTF">2025-04-08T10:00:29Z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9dcb14d1590a49e1ac0710e347484d04.psdsxs" Id="R6193138e92524c8c" /><Relationship Type="http://schemas.openxmlformats.org/package/2006/relationships/digital-signature/signature" Target="/package/services/digital-signature/xml-signature/dcd9ff468e2f44cca05f3a35d1ea6c98.psdsxs" Id="R28540c6a45c34b47" /></Relationships>
</file>